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360" yWindow="75" windowWidth="16395" windowHeight="10230" tabRatio="350"/>
  </bookViews>
  <sheets>
    <sheet name="TNL" sheetId="211" r:id="rId1"/>
    <sheet name="ABN" sheetId="203" r:id="rId2"/>
    <sheet name="RS LK" sheetId="210" r:id="rId3"/>
    <sheet name="RS AK" sheetId="212" r:id="rId4"/>
    <sheet name="Data" sheetId="202" state="hidden" r:id="rId5"/>
  </sheets>
  <definedNames>
    <definedName name="_xlnm.Print_Area" localSheetId="1">ABN!$C$3:$F$32</definedName>
    <definedName name="_xlnm.Print_Area" localSheetId="3">'RS AK'!$E$3:$F$38</definedName>
    <definedName name="_xlnm.Print_Area" localSheetId="2">'RS LK'!$E$3:$F$38</definedName>
    <definedName name="_xlnm.Print_Area" localSheetId="0">TNL!$C$3:$U$55</definedName>
    <definedName name="_xlnm.Print_Titles" localSheetId="0">TNL!$3:$4</definedName>
  </definedNames>
  <calcPr calcId="145621"/>
</workbook>
</file>

<file path=xl/calcChain.xml><?xml version="1.0" encoding="utf-8"?>
<calcChain xmlns="http://schemas.openxmlformats.org/spreadsheetml/2006/main">
  <c r="M3" i="202" l="1"/>
  <c r="M2" i="202"/>
  <c r="R3" i="202" l="1"/>
  <c r="R2" i="202"/>
  <c r="M5" i="202" l="1"/>
  <c r="M4" i="202"/>
  <c r="X3" i="211" l="1"/>
  <c r="AA3" i="211" s="1"/>
  <c r="X5" i="211"/>
  <c r="AA5" i="211" s="1"/>
  <c r="C55" i="211" l="1"/>
  <c r="T55" i="211"/>
  <c r="L55" i="211"/>
  <c r="E35" i="212" l="1"/>
  <c r="E34" i="212"/>
  <c r="E33" i="212"/>
  <c r="E32" i="212"/>
  <c r="E31" i="212"/>
  <c r="E30" i="212"/>
  <c r="E29" i="212"/>
  <c r="E28" i="212"/>
  <c r="E27" i="212"/>
  <c r="E26" i="212"/>
  <c r="E25" i="212"/>
  <c r="E24" i="212"/>
  <c r="E23" i="212"/>
  <c r="E22" i="212"/>
  <c r="E21" i="212"/>
  <c r="E20" i="212"/>
  <c r="E19" i="212"/>
  <c r="E18" i="212"/>
  <c r="E17" i="212"/>
  <c r="E16" i="212"/>
  <c r="E15" i="212"/>
  <c r="E13" i="212"/>
  <c r="E12" i="212"/>
  <c r="E11" i="212"/>
  <c r="E10" i="212"/>
  <c r="E9" i="212"/>
  <c r="E8" i="212"/>
  <c r="E7" i="212"/>
  <c r="E6" i="212"/>
  <c r="K5" i="202"/>
  <c r="T49" i="211" l="1"/>
  <c r="T47" i="211"/>
  <c r="T45" i="211"/>
  <c r="T43" i="211"/>
  <c r="T41" i="211"/>
  <c r="T39" i="211"/>
  <c r="T37" i="211"/>
  <c r="T35" i="211"/>
  <c r="T33" i="211"/>
  <c r="T31" i="211"/>
  <c r="T29" i="211"/>
  <c r="T27" i="211"/>
  <c r="T25" i="211"/>
  <c r="T23" i="211"/>
  <c r="T21" i="211"/>
  <c r="T19" i="211"/>
  <c r="AH4" i="211"/>
  <c r="AH5" i="211"/>
  <c r="AH6" i="211"/>
  <c r="AH3" i="211"/>
  <c r="H5" i="202"/>
  <c r="H4" i="202"/>
  <c r="H3" i="202"/>
  <c r="H2" i="202"/>
  <c r="AA9" i="211"/>
  <c r="AA7" i="211"/>
  <c r="AF6" i="211"/>
  <c r="AF5" i="211"/>
  <c r="C55" i="203"/>
  <c r="C54" i="203"/>
  <c r="C53" i="203"/>
  <c r="C52" i="203"/>
  <c r="C51" i="203"/>
  <c r="C50" i="203"/>
  <c r="C49" i="203"/>
  <c r="C48" i="203"/>
  <c r="C47" i="203"/>
  <c r="C46" i="203"/>
  <c r="C45" i="203"/>
  <c r="B45" i="203" s="1"/>
  <c r="C44" i="203"/>
  <c r="C43" i="203"/>
  <c r="C42" i="203"/>
  <c r="C41" i="203"/>
  <c r="C40" i="203"/>
  <c r="C39" i="203"/>
  <c r="C38" i="203"/>
  <c r="C37" i="203"/>
  <c r="C36" i="203"/>
  <c r="B21" i="202"/>
  <c r="B20" i="202"/>
  <c r="B19" i="202"/>
  <c r="B18" i="202"/>
  <c r="B17" i="202"/>
  <c r="B16" i="202"/>
  <c r="B15" i="202"/>
  <c r="B14" i="202"/>
  <c r="B13" i="202"/>
  <c r="B12" i="202"/>
  <c r="B11" i="202"/>
  <c r="B10" i="202"/>
  <c r="B9" i="202"/>
  <c r="B8" i="202"/>
  <c r="B7" i="202"/>
  <c r="B6" i="202"/>
  <c r="B5" i="202"/>
  <c r="B4" i="202"/>
  <c r="B3" i="202"/>
  <c r="B2" i="202"/>
  <c r="E45" i="203" l="1"/>
  <c r="D45" i="203"/>
  <c r="Z33" i="211"/>
  <c r="Z32" i="211"/>
  <c r="Z31" i="211"/>
  <c r="Z30" i="211"/>
  <c r="Z29" i="211"/>
  <c r="Z28" i="211"/>
  <c r="Z27" i="211"/>
  <c r="Z26" i="211"/>
  <c r="Z25" i="211"/>
  <c r="Z24" i="211"/>
  <c r="Z23" i="211"/>
  <c r="Z22" i="211"/>
  <c r="Z21" i="211"/>
  <c r="Z20" i="211"/>
  <c r="Z19" i="211"/>
  <c r="Z18" i="211"/>
  <c r="Z17" i="211"/>
  <c r="T17" i="211" s="1"/>
  <c r="Z16" i="211"/>
  <c r="Z15" i="211"/>
  <c r="Z14" i="211"/>
  <c r="Z1" i="211"/>
  <c r="AA12" i="211" l="1"/>
  <c r="X1" i="211"/>
  <c r="Y1" i="211" s="1"/>
  <c r="T15" i="211" l="1"/>
  <c r="T11" i="211"/>
  <c r="T13" i="211"/>
  <c r="E36" i="210"/>
  <c r="E35" i="210"/>
  <c r="E34" i="210"/>
  <c r="E33" i="210"/>
  <c r="E32" i="210"/>
  <c r="E31" i="210"/>
  <c r="E30" i="210"/>
  <c r="E29" i="210"/>
  <c r="E28" i="210"/>
  <c r="E27" i="210"/>
  <c r="E26" i="210"/>
  <c r="E25" i="210"/>
  <c r="E24" i="210"/>
  <c r="E23" i="210"/>
  <c r="E22" i="210"/>
  <c r="E21" i="210"/>
  <c r="E20" i="210"/>
  <c r="E19" i="210"/>
  <c r="E18" i="210"/>
  <c r="E17" i="210"/>
  <c r="E16" i="210"/>
  <c r="E15" i="210"/>
  <c r="E14" i="210"/>
  <c r="E13" i="210"/>
  <c r="E12" i="210"/>
  <c r="E11" i="210"/>
  <c r="E10" i="210"/>
  <c r="E9" i="210"/>
  <c r="E8" i="210"/>
  <c r="E7" i="210"/>
  <c r="E6" i="210"/>
  <c r="F45" i="203" l="1"/>
  <c r="N6" i="202" l="1"/>
  <c r="I1" i="203" l="1"/>
  <c r="Q2" i="202" l="1"/>
  <c r="Q3" i="202"/>
  <c r="C19" i="203"/>
  <c r="C30" i="203"/>
  <c r="C27" i="203"/>
  <c r="F23" i="203"/>
  <c r="N16" i="202" s="1"/>
  <c r="C23" i="203"/>
  <c r="D31" i="203"/>
  <c r="C26" i="203"/>
  <c r="E23" i="203"/>
  <c r="F28" i="203"/>
  <c r="C28" i="203"/>
  <c r="C5" i="203"/>
  <c r="B55" i="203" l="1"/>
  <c r="B54" i="203"/>
  <c r="B53" i="203"/>
  <c r="B52" i="203"/>
  <c r="B51" i="203"/>
  <c r="B50" i="203"/>
  <c r="B49" i="203"/>
  <c r="B48" i="203"/>
  <c r="B47" i="203"/>
  <c r="B46" i="203"/>
  <c r="B44" i="203"/>
  <c r="B43" i="203"/>
  <c r="B42" i="203"/>
  <c r="B41" i="203"/>
  <c r="B40" i="203"/>
  <c r="B39" i="203"/>
  <c r="B38" i="203"/>
  <c r="B37" i="203"/>
  <c r="B36" i="203"/>
  <c r="E36" i="203" l="1"/>
  <c r="D36" i="203"/>
  <c r="F36" i="203"/>
  <c r="K2" i="202" s="1"/>
  <c r="E38" i="203"/>
  <c r="D38" i="203"/>
  <c r="F38" i="203"/>
  <c r="E40" i="203"/>
  <c r="D40" i="203"/>
  <c r="F40" i="203"/>
  <c r="E42" i="203"/>
  <c r="D42" i="203"/>
  <c r="F42" i="203"/>
  <c r="E44" i="203"/>
  <c r="D44" i="203"/>
  <c r="F44" i="203"/>
  <c r="E47" i="203"/>
  <c r="D47" i="203"/>
  <c r="F47" i="203"/>
  <c r="E49" i="203"/>
  <c r="D49" i="203"/>
  <c r="F49" i="203"/>
  <c r="E51" i="203"/>
  <c r="D51" i="203"/>
  <c r="F51" i="203"/>
  <c r="E53" i="203"/>
  <c r="D53" i="203"/>
  <c r="F53" i="203"/>
  <c r="E55" i="203"/>
  <c r="D55" i="203"/>
  <c r="F55" i="203"/>
  <c r="E37" i="203"/>
  <c r="D37" i="203"/>
  <c r="F37" i="203"/>
  <c r="E39" i="203"/>
  <c r="D39" i="203"/>
  <c r="F39" i="203"/>
  <c r="E41" i="203"/>
  <c r="D41" i="203"/>
  <c r="F41" i="203"/>
  <c r="E43" i="203"/>
  <c r="D43" i="203"/>
  <c r="F43" i="203"/>
  <c r="E46" i="203"/>
  <c r="D46" i="203"/>
  <c r="F46" i="203"/>
  <c r="E48" i="203"/>
  <c r="D48" i="203"/>
  <c r="F48" i="203"/>
  <c r="E50" i="203"/>
  <c r="D50" i="203"/>
  <c r="F50" i="203"/>
  <c r="E52" i="203"/>
  <c r="D52" i="203"/>
  <c r="F52" i="203"/>
  <c r="E54" i="203"/>
  <c r="C16" i="203" s="1"/>
  <c r="D54" i="203"/>
  <c r="F54" i="203"/>
  <c r="C20" i="203"/>
  <c r="C10" i="203"/>
  <c r="C13" i="203"/>
  <c r="F32" i="203"/>
  <c r="E24" i="203"/>
  <c r="D32" i="203"/>
  <c r="C11" i="203"/>
  <c r="C14" i="203"/>
  <c r="C17" i="203"/>
  <c r="F24" i="203"/>
  <c r="C32" i="203"/>
  <c r="A21" i="202" l="1"/>
  <c r="A20" i="202"/>
  <c r="A19" i="202"/>
  <c r="A18" i="202"/>
  <c r="A17" i="202"/>
  <c r="A16" i="202"/>
  <c r="A15" i="202"/>
  <c r="A14" i="202"/>
  <c r="A13" i="202"/>
  <c r="A12" i="202"/>
  <c r="A11" i="202"/>
  <c r="A10" i="202"/>
  <c r="A9" i="202"/>
  <c r="A8" i="202"/>
  <c r="A7" i="202"/>
  <c r="A6" i="202"/>
  <c r="A5" i="202"/>
  <c r="A4" i="202"/>
  <c r="A3" i="202"/>
  <c r="A2" i="202"/>
  <c r="C3" i="202" l="1"/>
  <c r="D3" i="202"/>
  <c r="E3" i="202"/>
  <c r="C5" i="202"/>
  <c r="D5" i="202"/>
  <c r="E5" i="202"/>
  <c r="C7" i="202"/>
  <c r="D7" i="202"/>
  <c r="E7" i="202"/>
  <c r="C9" i="202"/>
  <c r="D9" i="202"/>
  <c r="E9" i="202"/>
  <c r="C11" i="202"/>
  <c r="D11" i="202"/>
  <c r="E11" i="202"/>
  <c r="C13" i="202"/>
  <c r="D13" i="202"/>
  <c r="E13" i="202"/>
  <c r="C15" i="202"/>
  <c r="D15" i="202"/>
  <c r="E15" i="202"/>
  <c r="C17" i="202"/>
  <c r="D17" i="202"/>
  <c r="E17" i="202"/>
  <c r="C19" i="202"/>
  <c r="D19" i="202"/>
  <c r="E19" i="202"/>
  <c r="C21" i="202"/>
  <c r="D21" i="202"/>
  <c r="E21" i="202"/>
  <c r="D2" i="202"/>
  <c r="C2" i="202"/>
  <c r="E2" i="202"/>
  <c r="K13" i="202" s="1"/>
  <c r="D4" i="202"/>
  <c r="C4" i="202"/>
  <c r="E4" i="202"/>
  <c r="D6" i="202"/>
  <c r="C6" i="202"/>
  <c r="E6" i="202"/>
  <c r="D8" i="202"/>
  <c r="C8" i="202"/>
  <c r="E8" i="202"/>
  <c r="D10" i="202"/>
  <c r="C10" i="202"/>
  <c r="E10" i="202"/>
  <c r="D12" i="202"/>
  <c r="C12" i="202"/>
  <c r="E12" i="202"/>
  <c r="D14" i="202"/>
  <c r="C14" i="202"/>
  <c r="E14" i="202"/>
  <c r="D16" i="202"/>
  <c r="C16" i="202"/>
  <c r="E16" i="202"/>
  <c r="D18" i="202"/>
  <c r="C18" i="202"/>
  <c r="E18" i="202"/>
  <c r="D20" i="202"/>
  <c r="C20" i="202"/>
  <c r="E20" i="202"/>
  <c r="C21" i="203"/>
  <c r="C3" i="203"/>
  <c r="C24" i="203"/>
  <c r="K4" i="202" l="1"/>
  <c r="K3" i="202"/>
  <c r="C8" i="203" l="1"/>
</calcChain>
</file>

<file path=xl/sharedStrings.xml><?xml version="1.0" encoding="utf-8"?>
<sst xmlns="http://schemas.openxmlformats.org/spreadsheetml/2006/main" count="162" uniqueCount="109">
  <si>
    <t>Lfd.
Nr.</t>
  </si>
  <si>
    <t>Unterschrift des Ausbilders | Stempel der Gliederung</t>
  </si>
  <si>
    <t>Name</t>
  </si>
  <si>
    <t>Vorname</t>
  </si>
  <si>
    <t>Lehrgangsort</t>
  </si>
  <si>
    <t>vom</t>
  </si>
  <si>
    <t>bis</t>
  </si>
  <si>
    <t>Nr.</t>
  </si>
  <si>
    <t>TN</t>
  </si>
  <si>
    <t>Geb</t>
  </si>
  <si>
    <t>Reg</t>
  </si>
  <si>
    <t>Geb.</t>
  </si>
  <si>
    <t>Reg.-Nr.</t>
  </si>
  <si>
    <t xml:space="preserve"> </t>
  </si>
  <si>
    <t xml:space="preserve">
Code:
=WENN(ISTFEHLER(SVERWEIS(B18;LV!A7:C775;3;FALSCH));"";SVERWEIS(B18;LV!A7:C775;3;FALSCH))
Code:
=WENN(ISTFEHLER(SVERWEIS(B18;LV!A7:C775;3;FALSCH));"";SVERWEIS(B18;LV!A7:C775;3;FALSCH))
Code:
=WENN(ISTFEHLER(SVERWEIS(B18;LV!A7:C775;3;FALSCH));"";SVERWEIS(B18;LV!A7:C775;3;FALSCH))
Code:
=WENN(ISTFEHLER(SVERWEIS(B18;LV!A7:C775;3;FALSCH));"";SVERWEIS(B18;LV!A7:C775;3;FALSCH))</t>
  </si>
  <si>
    <t>Fortbildungsnachweis</t>
  </si>
  <si>
    <t xml:space="preserve"> Sanitätsausbildung C</t>
  </si>
  <si>
    <t>Sanitätsausbildung C</t>
  </si>
  <si>
    <t>X</t>
  </si>
  <si>
    <t>(WRD/KatS)</t>
  </si>
  <si>
    <t>Ausbildungsnachweis</t>
  </si>
  <si>
    <t>hat die Sanitätsausbildung C mit</t>
  </si>
  <si>
    <t>Sanitäter-WRD/KatS</t>
  </si>
  <si>
    <t>(Sanitäter-WRD/KatS)</t>
  </si>
  <si>
    <t>Aufzählungs-
zeichen (X)</t>
  </si>
  <si>
    <t>Sanitätsfortbildung</t>
  </si>
  <si>
    <t>hat an einer Sanitätsfortbildung mit</t>
  </si>
  <si>
    <t>erfolgreich teilgenommen.</t>
  </si>
  <si>
    <t xml:space="preserve"> Sanitätsfortbildung</t>
  </si>
  <si>
    <t>erfolgreich abgeschlossen.</t>
  </si>
  <si>
    <r>
      <t xml:space="preserve"> </t>
    </r>
    <r>
      <rPr>
        <b/>
        <sz val="10"/>
        <color theme="0" tint="-0.249977111117893"/>
        <rFont val="Arial"/>
        <family val="2"/>
      </rPr>
      <t>Hinweis:</t>
    </r>
    <r>
      <rPr>
        <sz val="10"/>
        <color theme="0" tint="-0.249977111117893"/>
        <rFont val="Arial"/>
        <family val="2"/>
      </rPr>
      <t xml:space="preserve">
 Anzahl der LE für 
 San C auf der TNL 
 änderbar!
</t>
    </r>
    <r>
      <rPr>
        <sz val="9"/>
        <color theme="0" tint="-0.249977111117893"/>
        <rFont val="Arial"/>
        <family val="2"/>
      </rPr>
      <t xml:space="preserve"> (Angaben für die 
 Bescheinigungen)</t>
    </r>
  </si>
  <si>
    <t>Lfd-Nr. für den Einzeldruck
Nummer aus der Teilnehmerliste</t>
  </si>
  <si>
    <t xml:space="preserve"> Lehrgangstitel</t>
  </si>
  <si>
    <t xml:space="preserve"> Lehrgangs-Nummer</t>
  </si>
  <si>
    <t xml:space="preserve"> Lehrgangsdatum</t>
  </si>
  <si>
    <t xml:space="preserve"> Lehrgangsort</t>
  </si>
  <si>
    <t xml:space="preserve"> Name des Hospitanten/Assistenten</t>
  </si>
  <si>
    <t xml:space="preserve"> Name und Nr. des Ausbilders</t>
  </si>
  <si>
    <t xml:space="preserve"> Name und Nr. der Gliederung</t>
  </si>
  <si>
    <t xml:space="preserve"> Name des Ausbildungshelfers</t>
  </si>
  <si>
    <t>Name
Vorname</t>
  </si>
  <si>
    <t>Geburts-
datum</t>
  </si>
  <si>
    <t xml:space="preserve"> Reg.-Nr.</t>
  </si>
  <si>
    <t xml:space="preserve"> Unterschrift des
 Teilnehmers</t>
  </si>
  <si>
    <t>Straße und Hausnummer
PLZ und Wohnort</t>
  </si>
  <si>
    <t>Telefon
E-Mail</t>
  </si>
  <si>
    <r>
      <t xml:space="preserve">Die genannten Personen haben an dem gesamten Lehrgang teilgenommen, die Ausbildung abgeschlossen und die Teilnahmebescheinigung erhalten.
</t>
    </r>
    <r>
      <rPr>
        <b/>
        <sz val="8"/>
        <rFont val="Arial"/>
        <family val="2"/>
      </rPr>
      <t>Datenschutzerklärung:</t>
    </r>
    <r>
      <rPr>
        <sz val="8"/>
        <rFont val="Arial"/>
        <family val="2"/>
      </rPr>
      <t xml:space="preserve"> 
Die von den Teilnehmern gemachten Angaben werden nur für den Zweck verwendet und gesichert für den sie erhoben wurden und werden nicht an unberechtigte Dritte übermittelt.</t>
    </r>
  </si>
  <si>
    <r>
      <rPr>
        <b/>
        <sz val="9"/>
        <rFont val="Arial"/>
        <family val="2"/>
      </rPr>
      <t>Lfd-Nr. der Bescheinigung</t>
    </r>
    <r>
      <rPr>
        <sz val="9"/>
        <rFont val="Arial"/>
        <family val="2"/>
      </rPr>
      <t xml:space="preserve">
Beginn mit der Nummer?</t>
    </r>
  </si>
  <si>
    <t>(für sämtliche Sanitätsausbildungen)</t>
  </si>
  <si>
    <t>Fortbildungsort</t>
  </si>
  <si>
    <t>(Realistische Unfall- und Notfall-Darstellung)</t>
  </si>
  <si>
    <t xml:space="preserve"> RUND-Grundkurs</t>
  </si>
  <si>
    <t xml:space="preserve"> RUND-Aufbaukurs</t>
  </si>
  <si>
    <t>RUND-Leiter</t>
  </si>
  <si>
    <t>RUND-Ausbilder</t>
  </si>
  <si>
    <t>Urkunde</t>
  </si>
  <si>
    <t>hat den RUND-Leiterkurs mit</t>
  </si>
  <si>
    <t>hat den RUND-Ausbilderkurs mit</t>
  </si>
  <si>
    <t>Folgende Ausbildungsinhalte wurden im RUND-Leiterkurs vermittelt:</t>
  </si>
  <si>
    <t>Teilnehmerliste – RUND-Leiter | RUND-Ausbilder</t>
  </si>
  <si>
    <t>Die Struktur der RUND</t>
  </si>
  <si>
    <t>Relevante Rechtsgebiete für den RUND-Leiter &amp; RUND-Ausbilder</t>
  </si>
  <si>
    <t>Für welche Bereiche kann das Versicherungsrecht für den</t>
  </si>
  <si>
    <t>RUND-Leiter oder RUND-Ausbilder relevant werden?</t>
  </si>
  <si>
    <t>Kosten und Darstellungsklassen</t>
  </si>
  <si>
    <t>Organisation von Übungen</t>
  </si>
  <si>
    <t>Objektorientierte Planung</t>
  </si>
  <si>
    <t>Sicherheit bei der Durchführung von Übungen bzw. Großübungen</t>
  </si>
  <si>
    <t>Begrifflichkeiten MANV</t>
  </si>
  <si>
    <t>Was ist Schadensdarstellung?</t>
  </si>
  <si>
    <t>Welche Faktoren bestimmen die Schadensgestaltung?</t>
  </si>
  <si>
    <t>Requisiten</t>
  </si>
  <si>
    <t>Die Lageskizze</t>
  </si>
  <si>
    <t xml:space="preserve">Welche Aufgaben hat der RUND-Leiter hinsichtlich </t>
  </si>
  <si>
    <t>der Schadensgestaltung?</t>
  </si>
  <si>
    <t>Mittel zur Schadensgestaltung</t>
  </si>
  <si>
    <t>Erprobung von Darstellungsmitteln in der Praxis</t>
  </si>
  <si>
    <t>Menschenführung</t>
  </si>
  <si>
    <t>Kommunikationsverluste</t>
  </si>
  <si>
    <t>Einige (vermeidbare) Kommunikationssünden</t>
  </si>
  <si>
    <t>Kommunikationsmittel</t>
  </si>
  <si>
    <t>Kommunikation während der Übung</t>
  </si>
  <si>
    <t>Führungsstile, Führungspersönlichkeit, Führungsverhalten</t>
  </si>
  <si>
    <t>Steuerung von Übungen</t>
  </si>
  <si>
    <t>Übungsplanung</t>
  </si>
  <si>
    <t>Gebärden innerhalb der RUND (Leiter)</t>
  </si>
  <si>
    <t>Grundlagen der Pressearbeit</t>
  </si>
  <si>
    <t>Grundkenntnisse im Umgang mit Medien</t>
  </si>
  <si>
    <t>Auswertung von Übungen</t>
  </si>
  <si>
    <t>Schiedsrichterdienst</t>
  </si>
  <si>
    <t>Folgende Ausbildungsinhalte wurden in der Ausbildung zum RUND-Ausbilder vermittelt:</t>
  </si>
  <si>
    <r>
      <t>Vorausbildungen</t>
    </r>
    <r>
      <rPr>
        <sz val="8"/>
        <rFont val="Arial"/>
        <family val="2"/>
      </rPr>
      <t xml:space="preserve"> (gesonderte Nachweise)</t>
    </r>
  </si>
  <si>
    <t xml:space="preserve">Erste Hilfe- und Sanitätsausbildung A und B oder </t>
  </si>
  <si>
    <t>Rettungsdienstliche Ausbildung | ärztliche Approbation</t>
  </si>
  <si>
    <t xml:space="preserve">Gemeinsamer Grundausbildungsblock oder </t>
  </si>
  <si>
    <t>DLRG-Ausbilder-Urkunde</t>
  </si>
  <si>
    <t>RUND-Grundkurs</t>
  </si>
  <si>
    <t>RUND-Aufbaukurs</t>
  </si>
  <si>
    <t>RUND-Leiterkurs</t>
  </si>
  <si>
    <t>Themen</t>
  </si>
  <si>
    <t>Ausbildungen für die Deutsche Lebens-Rettungs-Gesellschaft</t>
  </si>
  <si>
    <t>Einweisung in die Lehrunterlagen (AV 5 und AV 6)</t>
  </si>
  <si>
    <t>Ausbildungs- und Prüfungsordnung Medizin der DLRG</t>
  </si>
  <si>
    <t>Einweisung in die Bildpräsentationen zu den Lehrunterlagen</t>
  </si>
  <si>
    <t>Der Inhaber dieser Urkunde ist nur in Verbindung mit einem Lehrauftrag 
des zuständigen Landes- oder des Bundesverbandes 
berechtigt, als Ausbilder tätig zu werden.</t>
  </si>
  <si>
    <t>Die Realistische Unfall- und Notfall-Darstellung (RUND) ist ein spezieller 
Aufgabenbereich der DLRG, um Einsatzkräfte in der Ausbildung und 
bei Übungen realitätsnah für den Ernstfall zu trainieren.</t>
  </si>
  <si>
    <r>
      <rPr>
        <b/>
        <sz val="9"/>
        <rFont val="Arial"/>
        <family val="2"/>
      </rPr>
      <t>Hinweis:</t>
    </r>
    <r>
      <rPr>
        <sz val="9"/>
        <rFont val="Arial"/>
        <family val="2"/>
      </rPr>
      <t xml:space="preserve">
Der Inhaber dieser Urkunde ist nur in Verbindung mit einem Lehrauftrag des zuständigen Landes- oder des Bundesverbandes berechtigt, als Ausbilder innerhalb der DLRG tätig zu werden.</t>
    </r>
  </si>
  <si>
    <t>Die Realistische Unfall- und Notfall-Darstellung  (RUND) ist ein spezieller Aufgaben- bereich der DLRG, um Einsatzkräfte in der Ausbildung und bei Übungen realitätsnah für den Ernstfall zu trainieren.</t>
  </si>
  <si>
    <r>
      <t>(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ealistische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nfall- und </t>
    </r>
    <r>
      <rPr>
        <b/>
        <sz val="11"/>
        <rFont val="Arial"/>
        <family val="2"/>
      </rPr>
      <t>N</t>
    </r>
    <r>
      <rPr>
        <sz val="11"/>
        <rFont val="Arial"/>
        <family val="2"/>
      </rPr>
      <t>otfall-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>arstellung)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</si>
</sst>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 00\ 000"/>
    <numFmt numFmtId="165" formatCode="000"/>
    <numFmt numFmtId="166" formatCode="00\ 00\ 000&quot; / &quot;000&quot; / &quot;000&quot; / &quot;00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0"/>
      <color theme="0" tint="-0.24997711111789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color rgb="FF0000FF"/>
      <name val="Arial"/>
      <family val="2"/>
    </font>
    <font>
      <b/>
      <sz val="10"/>
      <color theme="0" tint="-0.249977111117893"/>
      <name val="Arial"/>
      <family val="2"/>
    </font>
    <font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rgb="FF0000FF"/>
      <name val="Arial"/>
      <family val="2"/>
    </font>
    <font>
      <sz val="9"/>
      <color theme="0" tint="-0.249977111117893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9"/>
      <color theme="10"/>
      <name val="Arial"/>
      <family val="2"/>
    </font>
    <font>
      <u/>
      <sz val="9"/>
      <color theme="10"/>
      <name val="Arial"/>
      <family val="2"/>
    </font>
    <font>
      <b/>
      <sz val="9"/>
      <color theme="0" tint="-0.249977111117893"/>
      <name val="Arial"/>
      <family val="2"/>
    </font>
    <font>
      <b/>
      <sz val="14"/>
      <color theme="0" tint="-0.249977111117893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14" fontId="0" fillId="0" borderId="2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/>
    </xf>
    <xf numFmtId="14" fontId="3" fillId="0" borderId="1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14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6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5" fillId="2" borderId="0" xfId="0" applyFont="1" applyFill="1" applyAlignment="1">
      <alignment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top"/>
    </xf>
    <xf numFmtId="0" fontId="19" fillId="4" borderId="12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left" vertical="center"/>
    </xf>
    <xf numFmtId="0" fontId="19" fillId="4" borderId="12" xfId="0" applyFont="1" applyFill="1" applyBorder="1" applyAlignment="1" applyProtection="1">
      <alignment horizontal="center" vertical="center"/>
    </xf>
    <xf numFmtId="0" fontId="19" fillId="4" borderId="12" xfId="0" applyFont="1" applyFill="1" applyBorder="1" applyAlignment="1" applyProtection="1">
      <alignment vertical="center" wrapText="1"/>
    </xf>
    <xf numFmtId="0" fontId="19" fillId="0" borderId="16" xfId="0" applyFont="1" applyFill="1" applyBorder="1" applyAlignment="1" applyProtection="1">
      <alignment vertical="center" wrapText="1"/>
    </xf>
    <xf numFmtId="0" fontId="19" fillId="0" borderId="16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 wrapText="1"/>
    </xf>
    <xf numFmtId="0" fontId="19" fillId="0" borderId="9" xfId="0" applyFont="1" applyFill="1" applyBorder="1" applyAlignment="1" applyProtection="1">
      <alignment vertical="center"/>
    </xf>
    <xf numFmtId="0" fontId="19" fillId="4" borderId="16" xfId="0" applyFont="1" applyFill="1" applyBorder="1" applyAlignment="1" applyProtection="1">
      <alignment vertical="center" wrapText="1"/>
    </xf>
    <xf numFmtId="0" fontId="19" fillId="4" borderId="16" xfId="0" applyFont="1" applyFill="1" applyBorder="1" applyAlignment="1" applyProtection="1">
      <alignment vertical="center"/>
    </xf>
    <xf numFmtId="0" fontId="19" fillId="4" borderId="9" xfId="0" applyFont="1" applyFill="1" applyBorder="1" applyAlignment="1" applyProtection="1">
      <alignment vertical="center" wrapText="1"/>
    </xf>
    <xf numFmtId="0" fontId="19" fillId="4" borderId="9" xfId="0" applyFont="1" applyFill="1" applyBorder="1" applyAlignment="1" applyProtection="1">
      <alignment vertic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left" vertical="center"/>
    </xf>
    <xf numFmtId="164" fontId="22" fillId="3" borderId="17" xfId="0" applyNumberFormat="1" applyFont="1" applyFill="1" applyBorder="1" applyAlignment="1" applyProtection="1">
      <alignment horizontal="left" vertical="center"/>
      <protection locked="0"/>
    </xf>
    <xf numFmtId="165" fontId="12" fillId="2" borderId="0" xfId="0" applyNumberFormat="1" applyFont="1" applyFill="1" applyBorder="1" applyAlignment="1" applyProtection="1">
      <alignment horizontal="center" vertical="center"/>
    </xf>
    <xf numFmtId="166" fontId="22" fillId="3" borderId="17" xfId="0" applyNumberFormat="1" applyFont="1" applyFill="1" applyBorder="1" applyAlignment="1" applyProtection="1">
      <alignment horizontal="left" vertical="center"/>
      <protection locked="0"/>
    </xf>
    <xf numFmtId="166" fontId="1" fillId="0" borderId="2" xfId="0" applyNumberFormat="1" applyFont="1" applyFill="1" applyBorder="1" applyAlignment="1">
      <alignment horizontal="left" vertical="top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right" vertical="center"/>
    </xf>
    <xf numFmtId="0" fontId="29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vertical="center"/>
    </xf>
    <xf numFmtId="0" fontId="30" fillId="2" borderId="0" xfId="0" applyFont="1" applyFill="1" applyBorder="1" applyAlignment="1" applyProtection="1">
      <alignment horizontal="center" vertical="top"/>
    </xf>
    <xf numFmtId="0" fontId="12" fillId="2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25" fillId="0" borderId="0" xfId="0" applyFont="1" applyFill="1" applyAlignment="1" applyProtection="1">
      <alignment horizontal="center" vertical="center"/>
    </xf>
    <xf numFmtId="0" fontId="22" fillId="3" borderId="13" xfId="0" applyFont="1" applyFill="1" applyBorder="1" applyAlignment="1" applyProtection="1">
      <alignment horizontal="left" wrapText="1"/>
      <protection locked="0"/>
    </xf>
    <xf numFmtId="0" fontId="22" fillId="3" borderId="14" xfId="0" applyFont="1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left" vertical="center" wrapText="1"/>
      <protection locked="0"/>
    </xf>
    <xf numFmtId="0" fontId="19" fillId="4" borderId="15" xfId="0" applyFont="1" applyFill="1" applyBorder="1" applyAlignment="1" applyProtection="1">
      <alignment horizontal="left" vertical="center" wrapText="1"/>
      <protection locked="0"/>
    </xf>
    <xf numFmtId="14" fontId="22" fillId="3" borderId="8" xfId="0" applyNumberFormat="1" applyFont="1" applyFill="1" applyBorder="1" applyAlignment="1" applyProtection="1">
      <alignment horizontal="center" vertical="center"/>
      <protection locked="0"/>
    </xf>
    <xf numFmtId="14" fontId="22" fillId="3" borderId="10" xfId="0" applyNumberFormat="1" applyFont="1" applyFill="1" applyBorder="1" applyAlignment="1" applyProtection="1">
      <alignment horizontal="center" vertical="center"/>
      <protection locked="0"/>
    </xf>
    <xf numFmtId="14" fontId="22" fillId="3" borderId="9" xfId="0" applyNumberFormat="1" applyFont="1" applyFill="1" applyBorder="1" applyAlignment="1" applyProtection="1">
      <alignment horizontal="center" vertical="center"/>
      <protection locked="0"/>
    </xf>
    <xf numFmtId="14" fontId="22" fillId="3" borderId="11" xfId="0" applyNumberFormat="1" applyFont="1" applyFill="1" applyBorder="1" applyAlignment="1" applyProtection="1">
      <alignment horizontal="center" vertical="center"/>
      <protection locked="0"/>
    </xf>
    <xf numFmtId="14" fontId="22" fillId="4" borderId="8" xfId="0" applyNumberFormat="1" applyFont="1" applyFill="1" applyBorder="1" applyAlignment="1" applyProtection="1">
      <alignment horizontal="center" vertical="center"/>
      <protection locked="0"/>
    </xf>
    <xf numFmtId="14" fontId="22" fillId="4" borderId="10" xfId="0" applyNumberFormat="1" applyFont="1" applyFill="1" applyBorder="1" applyAlignment="1" applyProtection="1">
      <alignment horizontal="center" vertical="center"/>
      <protection locked="0"/>
    </xf>
    <xf numFmtId="14" fontId="22" fillId="4" borderId="9" xfId="0" applyNumberFormat="1" applyFont="1" applyFill="1" applyBorder="1" applyAlignment="1" applyProtection="1">
      <alignment horizontal="center" vertical="center"/>
      <protection locked="0"/>
    </xf>
    <xf numFmtId="1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19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2" fillId="3" borderId="2" xfId="0" applyFont="1" applyFill="1" applyBorder="1" applyAlignment="1" applyProtection="1">
      <alignment horizontal="left" vertical="top" wrapText="1"/>
      <protection locked="0"/>
    </xf>
    <xf numFmtId="0" fontId="22" fillId="3" borderId="11" xfId="0" applyFont="1" applyFill="1" applyBorder="1" applyAlignment="1" applyProtection="1">
      <alignment horizontal="left" vertical="top"/>
      <protection locked="0"/>
    </xf>
    <xf numFmtId="0" fontId="22" fillId="3" borderId="2" xfId="0" applyFont="1" applyFill="1" applyBorder="1" applyAlignment="1" applyProtection="1">
      <alignment horizontal="left" vertical="top"/>
      <protection locked="0"/>
    </xf>
    <xf numFmtId="0" fontId="22" fillId="4" borderId="2" xfId="0" applyFont="1" applyFill="1" applyBorder="1" applyAlignment="1" applyProtection="1">
      <alignment horizontal="left" vertical="top" wrapText="1"/>
      <protection locked="0"/>
    </xf>
    <xf numFmtId="0" fontId="22" fillId="4" borderId="11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27" fillId="3" borderId="13" xfId="1" applyFont="1" applyFill="1" applyBorder="1" applyAlignment="1" applyProtection="1">
      <alignment horizontal="left" wrapText="1"/>
      <protection locked="0"/>
    </xf>
    <xf numFmtId="0" fontId="27" fillId="3" borderId="14" xfId="1" applyFont="1" applyFill="1" applyBorder="1" applyAlignment="1" applyProtection="1">
      <alignment horizontal="left" wrapText="1"/>
      <protection locked="0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27" fillId="4" borderId="2" xfId="1" applyFont="1" applyFill="1" applyBorder="1" applyAlignment="1" applyProtection="1">
      <alignment horizontal="left" vertical="top" wrapText="1"/>
      <protection locked="0"/>
    </xf>
    <xf numFmtId="0" fontId="27" fillId="4" borderId="11" xfId="1" applyFont="1" applyFill="1" applyBorder="1" applyAlignment="1" applyProtection="1">
      <alignment horizontal="left" vertical="top" wrapText="1"/>
      <protection locked="0"/>
    </xf>
    <xf numFmtId="0" fontId="22" fillId="3" borderId="5" xfId="0" applyFont="1" applyFill="1" applyBorder="1" applyAlignment="1" applyProtection="1">
      <alignment horizontal="left" vertical="center"/>
      <protection locked="0"/>
    </xf>
    <xf numFmtId="0" fontId="22" fillId="4" borderId="13" xfId="0" applyFont="1" applyFill="1" applyBorder="1" applyAlignment="1" applyProtection="1">
      <alignment horizontal="left" wrapText="1"/>
      <protection locked="0"/>
    </xf>
    <xf numFmtId="0" fontId="22" fillId="4" borderId="14" xfId="0" applyFont="1" applyFill="1" applyBorder="1" applyAlignment="1" applyProtection="1">
      <alignment horizontal="left" wrapText="1"/>
      <protection locked="0"/>
    </xf>
    <xf numFmtId="0" fontId="27" fillId="4" borderId="13" xfId="1" applyFont="1" applyFill="1" applyBorder="1" applyAlignment="1" applyProtection="1">
      <alignment horizontal="left" wrapText="1"/>
      <protection locked="0"/>
    </xf>
    <xf numFmtId="0" fontId="27" fillId="4" borderId="14" xfId="1" applyFont="1" applyFill="1" applyBorder="1" applyAlignment="1" applyProtection="1">
      <alignment horizontal="left" wrapText="1"/>
      <protection locked="0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15" xfId="0" applyFont="1" applyFill="1" applyBorder="1" applyAlignment="1" applyProtection="1">
      <alignment horizontal="center" vertical="center"/>
    </xf>
    <xf numFmtId="14" fontId="22" fillId="3" borderId="5" xfId="0" applyNumberFormat="1" applyFont="1" applyFill="1" applyBorder="1" applyAlignment="1" applyProtection="1">
      <alignment horizontal="center" vertical="center"/>
      <protection locked="0"/>
    </xf>
    <xf numFmtId="0" fontId="22" fillId="3" borderId="3" xfId="0" applyFont="1" applyFill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12" xfId="0" applyFont="1" applyFill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9" fillId="4" borderId="5" xfId="0" applyFont="1" applyFill="1" applyBorder="1" applyAlignment="1" applyProtection="1">
      <alignment horizontal="left" vertical="center" wrapText="1"/>
    </xf>
    <xf numFmtId="14" fontId="22" fillId="3" borderId="5" xfId="0" applyNumberFormat="1" applyFont="1" applyFill="1" applyBorder="1" applyAlignment="1" applyProtection="1">
      <alignment horizontal="left" vertical="center"/>
      <protection locked="0"/>
    </xf>
    <xf numFmtId="14" fontId="22" fillId="3" borderId="3" xfId="0" applyNumberFormat="1" applyFont="1" applyFill="1" applyBorder="1" applyAlignment="1" applyProtection="1">
      <alignment horizontal="left" vertical="center"/>
      <protection locked="0"/>
    </xf>
    <xf numFmtId="166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 wrapText="1"/>
    </xf>
    <xf numFmtId="0" fontId="28" fillId="3" borderId="2" xfId="1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right" vertical="center"/>
    </xf>
    <xf numFmtId="165" fontId="18" fillId="3" borderId="7" xfId="0" applyNumberFormat="1" applyFont="1" applyFill="1" applyBorder="1" applyAlignment="1" applyProtection="1">
      <alignment horizontal="center" vertical="center"/>
      <protection locked="0"/>
    </xf>
    <xf numFmtId="165" fontId="18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wrapText="1"/>
    </xf>
    <xf numFmtId="0" fontId="15" fillId="2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right" wrapText="1"/>
    </xf>
    <xf numFmtId="0" fontId="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justify" vertical="center" wrapText="1"/>
    </xf>
    <xf numFmtId="0" fontId="3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justify" vertical="center" wrapText="1"/>
    </xf>
    <xf numFmtId="0" fontId="7" fillId="0" borderId="0" xfId="0" applyFont="1" applyFill="1" applyAlignment="1" applyProtection="1">
      <alignment horizontal="justify" vertical="center"/>
    </xf>
    <xf numFmtId="0" fontId="1" fillId="0" borderId="0" xfId="0" applyFont="1" applyFill="1" applyBorder="1" applyAlignment="1">
      <alignment horizontal="left" vertical="center"/>
    </xf>
    <xf numFmtId="0" fontId="18" fillId="3" borderId="7" xfId="0" applyFont="1" applyFill="1" applyBorder="1" applyAlignment="1" applyProtection="1">
      <alignment horizontal="center" vertical="center"/>
      <protection locked="0"/>
    </xf>
    <xf numFmtId="0" fontId="18" fillId="3" borderId="15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95249</xdr:colOff>
      <xdr:row>2</xdr:row>
      <xdr:rowOff>57150</xdr:rowOff>
    </xdr:from>
    <xdr:ext cx="1260000" cy="208264"/>
    <xdr:pic>
      <xdr:nvPicPr>
        <xdr:cNvPr id="4" name="Picture 32" descr="LOGO_WM_Schwar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49" y="381000"/>
          <a:ext cx="1260000" cy="2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14</xdr:row>
          <xdr:rowOff>38100</xdr:rowOff>
        </xdr:from>
        <xdr:to>
          <xdr:col>27</xdr:col>
          <xdr:colOff>0</xdr:colOff>
          <xdr:row>16</xdr:row>
          <xdr:rowOff>57150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152400</xdr:rowOff>
        </xdr:from>
        <xdr:to>
          <xdr:col>11</xdr:col>
          <xdr:colOff>714375</xdr:colOff>
          <xdr:row>2</xdr:row>
          <xdr:rowOff>352425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6</xdr:row>
          <xdr:rowOff>0</xdr:rowOff>
        </xdr:from>
        <xdr:to>
          <xdr:col>16</xdr:col>
          <xdr:colOff>561975</xdr:colOff>
          <xdr:row>29</xdr:row>
          <xdr:rowOff>114300</xdr:rowOff>
        </xdr:to>
        <xdr:pic>
          <xdr:nvPicPr>
            <xdr:cNvPr id="4" name="Grafik 3"/>
            <xdr:cNvPicPr>
              <a:picLocks noChangeAspect="1" noChangeArrowheads="1"/>
              <a:extLst>
                <a:ext uri="{84589F7E-364E-4C9E-8A38-B11213B215E9}">
                  <a14:cameraTool cellRange="Data!$A$1:$E$21" spid="_x0000_s711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91200" y="1352550"/>
              <a:ext cx="5715000" cy="5210175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5.emf"/><Relationship Id="rId5" Type="http://schemas.openxmlformats.org/officeDocument/2006/relationships/control" Target="../activeX/activeX2.xml"/><Relationship Id="rId4" Type="http://schemas.openxmlformats.org/officeDocument/2006/relationships/image" Target="../media/image4.png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0000"/>
  </sheetPr>
  <dimension ref="B1:AI57"/>
  <sheetViews>
    <sheetView showGridLines="0" showRowColHeaders="0" tabSelected="1" zoomScaleNormal="100" workbookViewId="0">
      <selection activeCell="G5" sqref="G5:L5"/>
    </sheetView>
  </sheetViews>
  <sheetFormatPr baseColWidth="10" defaultColWidth="11.28515625" defaultRowHeight="12.75"/>
  <cols>
    <col min="1" max="1" width="11.28515625" style="49"/>
    <col min="2" max="2" width="2.7109375" style="49" customWidth="1"/>
    <col min="3" max="3" width="5" style="49" customWidth="1"/>
    <col min="4" max="4" width="0.42578125" style="49" customWidth="1"/>
    <col min="5" max="5" width="13.85546875" style="49" customWidth="1"/>
    <col min="6" max="6" width="0.42578125" style="49" customWidth="1"/>
    <col min="7" max="7" width="3.85546875" style="49" customWidth="1"/>
    <col min="8" max="8" width="8.7109375" style="49" customWidth="1"/>
    <col min="9" max="9" width="6.140625" style="49" customWidth="1"/>
    <col min="10" max="10" width="4" style="49" customWidth="1"/>
    <col min="11" max="11" width="0.42578125" style="49" customWidth="1"/>
    <col min="12" max="12" width="10.140625" style="49" customWidth="1"/>
    <col min="13" max="13" width="2.42578125" style="49" customWidth="1"/>
    <col min="14" max="14" width="14.7109375" style="49" customWidth="1"/>
    <col min="15" max="15" width="0.42578125" style="49" customWidth="1"/>
    <col min="16" max="16" width="11.28515625" style="49"/>
    <col min="17" max="17" width="5.5703125" style="49" customWidth="1"/>
    <col min="18" max="18" width="0.42578125" style="49" customWidth="1"/>
    <col min="19" max="19" width="12.7109375" style="49" customWidth="1"/>
    <col min="20" max="20" width="20.85546875" style="49" customWidth="1"/>
    <col min="21" max="21" width="20.42578125" style="49" customWidth="1"/>
    <col min="22" max="23" width="2.7109375" style="49" customWidth="1"/>
    <col min="24" max="24" width="3.28515625" style="49" customWidth="1"/>
    <col min="25" max="25" width="8.7109375" style="49" customWidth="1"/>
    <col min="26" max="26" width="11.28515625" style="49"/>
    <col min="27" max="27" width="8.7109375" style="49" customWidth="1"/>
    <col min="28" max="28" width="11.28515625" style="49"/>
    <col min="29" max="29" width="4.7109375" style="49" customWidth="1"/>
    <col min="30" max="30" width="20.7109375" style="49" customWidth="1"/>
    <col min="31" max="33" width="6.7109375" style="49" customWidth="1"/>
    <col min="34" max="34" width="12.7109375" style="49" customWidth="1"/>
    <col min="35" max="16384" width="11.28515625" style="49"/>
  </cols>
  <sheetData>
    <row r="1" spans="2:35">
      <c r="C1" s="45"/>
      <c r="W1" s="48"/>
      <c r="X1" s="90">
        <f>SUM(AA3:AA9)</f>
        <v>0</v>
      </c>
      <c r="Y1" s="90" t="str">
        <f>IF(X1&lt;&gt;0,VLOOKUP(X1,AC3:AE6,3,FALSE),"")</f>
        <v/>
      </c>
      <c r="Z1" s="90" t="str">
        <f>IF(K7&lt;&gt;"",CONCATENATE(TEXT(K7,"JJ"),""),IF(K7&lt;&gt;"","Kein Eintrag",""))</f>
        <v/>
      </c>
      <c r="AA1" s="46"/>
      <c r="AB1" s="91"/>
      <c r="AC1" s="92"/>
      <c r="AD1" s="93"/>
      <c r="AE1" s="46"/>
      <c r="AF1" s="46"/>
      <c r="AG1" s="46"/>
      <c r="AH1" s="46"/>
      <c r="AI1" s="46"/>
    </row>
    <row r="2" spans="2: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8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2:35" ht="19.7" customHeight="1">
      <c r="B3" s="1"/>
      <c r="C3" s="163" t="s">
        <v>59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"/>
      <c r="S3" s="1"/>
      <c r="T3" s="1"/>
      <c r="U3" s="153"/>
      <c r="V3" s="1"/>
      <c r="W3" s="48"/>
      <c r="X3" s="94" t="str">
        <f>IF(G5&lt;&gt;"RUND-Leiter","","X")</f>
        <v/>
      </c>
      <c r="Y3" s="46" t="s">
        <v>51</v>
      </c>
      <c r="Z3" s="46"/>
      <c r="AA3" s="53" t="str">
        <f>IF(X3&lt;&gt;"",1,"")</f>
        <v/>
      </c>
      <c r="AB3" s="46"/>
      <c r="AC3" s="53">
        <v>1</v>
      </c>
      <c r="AD3" s="95" t="s">
        <v>53</v>
      </c>
      <c r="AE3" s="53">
        <v>353</v>
      </c>
      <c r="AF3" s="53">
        <v>16</v>
      </c>
      <c r="AG3" s="53">
        <v>1460</v>
      </c>
      <c r="AH3" s="54">
        <f>IF($K$7&lt;&gt;"",$K$7+AG3,0)</f>
        <v>0</v>
      </c>
      <c r="AI3" s="46"/>
    </row>
    <row r="4" spans="2:35" ht="14.1" customHeight="1">
      <c r="B4" s="1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56"/>
      <c r="S4" s="56"/>
      <c r="T4" s="56"/>
      <c r="U4" s="154"/>
      <c r="V4" s="1"/>
      <c r="W4" s="48"/>
      <c r="X4" s="46"/>
      <c r="Y4" s="46"/>
      <c r="Z4" s="46"/>
      <c r="AA4" s="53"/>
      <c r="AB4" s="46"/>
      <c r="AC4" s="53">
        <v>2</v>
      </c>
      <c r="AD4" s="95" t="s">
        <v>54</v>
      </c>
      <c r="AE4" s="53">
        <v>383</v>
      </c>
      <c r="AF4" s="53">
        <v>4</v>
      </c>
      <c r="AG4" s="53">
        <v>1460</v>
      </c>
      <c r="AH4" s="54">
        <f t="shared" ref="AH4:AH6" si="0">IF($K$7&lt;&gt;"",$K$7+AG4,0)</f>
        <v>0</v>
      </c>
      <c r="AI4" s="46"/>
    </row>
    <row r="5" spans="2:35" ht="19.7" customHeight="1">
      <c r="B5" s="1"/>
      <c r="C5" s="152" t="s">
        <v>32</v>
      </c>
      <c r="D5" s="152"/>
      <c r="E5" s="152"/>
      <c r="F5" s="51"/>
      <c r="G5" s="139"/>
      <c r="H5" s="139"/>
      <c r="I5" s="139"/>
      <c r="J5" s="139"/>
      <c r="K5" s="139"/>
      <c r="L5" s="147"/>
      <c r="M5" s="1"/>
      <c r="N5" s="152" t="s">
        <v>38</v>
      </c>
      <c r="O5" s="152"/>
      <c r="P5" s="152"/>
      <c r="Q5" s="152"/>
      <c r="R5" s="51"/>
      <c r="S5" s="139"/>
      <c r="T5" s="139"/>
      <c r="U5" s="81"/>
      <c r="V5" s="1"/>
      <c r="W5" s="48"/>
      <c r="X5" s="94" t="str">
        <f>IF(G5&lt;&gt;"RUND-Ausbilder","","X")</f>
        <v/>
      </c>
      <c r="Y5" s="46" t="s">
        <v>52</v>
      </c>
      <c r="Z5" s="46"/>
      <c r="AA5" s="53" t="str">
        <f>IF(X5&lt;&gt;"",2,"")</f>
        <v/>
      </c>
      <c r="AB5" s="46"/>
      <c r="AC5" s="53">
        <v>3</v>
      </c>
      <c r="AD5" s="95" t="s">
        <v>17</v>
      </c>
      <c r="AE5" s="53">
        <v>333</v>
      </c>
      <c r="AF5" s="53">
        <f>IF(AC1&lt;&gt;"",AC1,24)</f>
        <v>24</v>
      </c>
      <c r="AG5" s="53">
        <v>1460</v>
      </c>
      <c r="AH5" s="54">
        <f t="shared" si="0"/>
        <v>0</v>
      </c>
      <c r="AI5" s="46"/>
    </row>
    <row r="6" spans="2:35" ht="19.7" customHeight="1">
      <c r="B6" s="1"/>
      <c r="C6" s="152" t="s">
        <v>33</v>
      </c>
      <c r="D6" s="152"/>
      <c r="E6" s="152"/>
      <c r="F6" s="51"/>
      <c r="G6" s="139"/>
      <c r="H6" s="139"/>
      <c r="I6" s="139"/>
      <c r="J6" s="139"/>
      <c r="K6" s="139"/>
      <c r="L6" s="147"/>
      <c r="M6" s="1"/>
      <c r="N6" s="152" t="s">
        <v>37</v>
      </c>
      <c r="O6" s="152"/>
      <c r="P6" s="152"/>
      <c r="Q6" s="152"/>
      <c r="R6" s="51"/>
      <c r="S6" s="139"/>
      <c r="T6" s="139"/>
      <c r="U6" s="83"/>
      <c r="V6" s="1"/>
      <c r="W6" s="48"/>
      <c r="X6" s="46"/>
      <c r="Y6" s="46"/>
      <c r="Z6" s="46"/>
      <c r="AA6" s="53"/>
      <c r="AB6" s="46"/>
      <c r="AC6" s="53">
        <v>4</v>
      </c>
      <c r="AD6" s="95" t="s">
        <v>25</v>
      </c>
      <c r="AE6" s="53">
        <v>341</v>
      </c>
      <c r="AF6" s="53">
        <f>IF(AC1&lt;&gt;"",AC1,10)</f>
        <v>10</v>
      </c>
      <c r="AG6" s="53">
        <v>1460</v>
      </c>
      <c r="AH6" s="54">
        <f t="shared" si="0"/>
        <v>0</v>
      </c>
      <c r="AI6" s="46"/>
    </row>
    <row r="7" spans="2:35" ht="19.7" customHeight="1">
      <c r="B7" s="1"/>
      <c r="C7" s="152" t="s">
        <v>34</v>
      </c>
      <c r="D7" s="152"/>
      <c r="E7" s="152"/>
      <c r="F7" s="51"/>
      <c r="G7" s="80" t="s">
        <v>5</v>
      </c>
      <c r="H7" s="146"/>
      <c r="I7" s="146"/>
      <c r="J7" s="80" t="s">
        <v>6</v>
      </c>
      <c r="K7" s="156"/>
      <c r="L7" s="157"/>
      <c r="M7" s="1"/>
      <c r="N7" s="152" t="s">
        <v>39</v>
      </c>
      <c r="O7" s="152"/>
      <c r="P7" s="152"/>
      <c r="Q7" s="152"/>
      <c r="R7" s="51"/>
      <c r="S7" s="139"/>
      <c r="T7" s="139"/>
      <c r="U7" s="147"/>
      <c r="V7" s="1"/>
      <c r="W7" s="48"/>
      <c r="X7" s="94"/>
      <c r="Y7" s="46" t="s">
        <v>28</v>
      </c>
      <c r="Z7" s="46"/>
      <c r="AA7" s="53" t="str">
        <f>IF(X7&lt;&gt;"",4,"")</f>
        <v/>
      </c>
      <c r="AB7" s="46"/>
      <c r="AC7" s="46"/>
      <c r="AD7" s="46"/>
      <c r="AE7" s="46"/>
      <c r="AF7" s="46"/>
      <c r="AG7" s="46"/>
      <c r="AH7" s="46"/>
      <c r="AI7" s="46"/>
    </row>
    <row r="8" spans="2:35" ht="19.7" customHeight="1">
      <c r="B8" s="1"/>
      <c r="C8" s="152" t="s">
        <v>35</v>
      </c>
      <c r="D8" s="152"/>
      <c r="E8" s="152"/>
      <c r="F8" s="51"/>
      <c r="G8" s="139"/>
      <c r="H8" s="139"/>
      <c r="I8" s="139"/>
      <c r="J8" s="139"/>
      <c r="K8" s="139"/>
      <c r="L8" s="147"/>
      <c r="M8" s="1"/>
      <c r="N8" s="152" t="s">
        <v>36</v>
      </c>
      <c r="O8" s="152"/>
      <c r="P8" s="152"/>
      <c r="Q8" s="152"/>
      <c r="R8" s="51"/>
      <c r="S8" s="139"/>
      <c r="T8" s="139"/>
      <c r="U8" s="147"/>
      <c r="V8" s="1"/>
      <c r="W8" s="48"/>
      <c r="X8" s="48"/>
      <c r="Y8" s="46"/>
      <c r="Z8" s="48"/>
      <c r="AA8" s="48"/>
      <c r="AB8" s="48"/>
      <c r="AC8" s="158"/>
      <c r="AD8" s="159"/>
      <c r="AE8" s="159"/>
      <c r="AF8" s="159"/>
      <c r="AG8" s="159"/>
      <c r="AH8" s="48"/>
      <c r="AI8" s="48"/>
    </row>
    <row r="9" spans="2:35" ht="14.1" customHeight="1">
      <c r="B9" s="1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1"/>
      <c r="W9" s="48"/>
      <c r="X9" s="88"/>
      <c r="Y9" s="46" t="s">
        <v>16</v>
      </c>
      <c r="Z9" s="48"/>
      <c r="AA9" s="89" t="str">
        <f>IF(X9&lt;&gt;"",3,"")</f>
        <v/>
      </c>
      <c r="AB9" s="48"/>
      <c r="AC9" s="48"/>
      <c r="AD9" s="48"/>
      <c r="AE9" s="48"/>
      <c r="AF9" s="48"/>
      <c r="AG9" s="48"/>
      <c r="AH9" s="48"/>
      <c r="AI9" s="48"/>
    </row>
    <row r="10" spans="2:35" ht="28.35" customHeight="1">
      <c r="B10" s="1"/>
      <c r="C10" s="57" t="s">
        <v>0</v>
      </c>
      <c r="D10" s="58"/>
      <c r="E10" s="155" t="s">
        <v>40</v>
      </c>
      <c r="F10" s="155"/>
      <c r="G10" s="155"/>
      <c r="H10" s="148"/>
      <c r="I10" s="160" t="s">
        <v>41</v>
      </c>
      <c r="J10" s="161"/>
      <c r="K10" s="58"/>
      <c r="L10" s="148" t="s">
        <v>44</v>
      </c>
      <c r="M10" s="149"/>
      <c r="N10" s="149"/>
      <c r="O10" s="59"/>
      <c r="P10" s="148" t="s">
        <v>45</v>
      </c>
      <c r="Q10" s="149"/>
      <c r="R10" s="149"/>
      <c r="S10" s="149"/>
      <c r="T10" s="60" t="s">
        <v>42</v>
      </c>
      <c r="U10" s="61" t="s">
        <v>43</v>
      </c>
      <c r="V10" s="1"/>
      <c r="Y10" s="172" t="s">
        <v>47</v>
      </c>
      <c r="Z10" s="172"/>
      <c r="AA10" s="172"/>
    </row>
    <row r="11" spans="2:35" ht="15.6" customHeight="1">
      <c r="B11" s="1"/>
      <c r="C11" s="131">
        <v>1</v>
      </c>
      <c r="D11" s="62"/>
      <c r="E11" s="110"/>
      <c r="F11" s="110"/>
      <c r="G11" s="110"/>
      <c r="H11" s="111"/>
      <c r="I11" s="115"/>
      <c r="J11" s="116"/>
      <c r="K11" s="62"/>
      <c r="L11" s="110"/>
      <c r="M11" s="110"/>
      <c r="N11" s="111"/>
      <c r="O11" s="63"/>
      <c r="P11" s="110"/>
      <c r="Q11" s="110"/>
      <c r="R11" s="110"/>
      <c r="S11" s="111"/>
      <c r="T11" s="150" t="str">
        <f>IF(E11&lt;&gt;"",CONCATENATE(" ",TEXT($U$5,"00 00 000")," / ",$Y$1," / ",TEXT(Z14,"000")," / ",$Z$1),"")</f>
        <v/>
      </c>
      <c r="U11" s="123"/>
      <c r="V11" s="1"/>
      <c r="Y11" s="172"/>
      <c r="Z11" s="172"/>
      <c r="AA11" s="172"/>
    </row>
    <row r="12" spans="2:35" ht="15.6" customHeight="1">
      <c r="B12" s="1"/>
      <c r="C12" s="132"/>
      <c r="D12" s="64"/>
      <c r="E12" s="126"/>
      <c r="F12" s="126"/>
      <c r="G12" s="126"/>
      <c r="H12" s="127"/>
      <c r="I12" s="117"/>
      <c r="J12" s="118"/>
      <c r="K12" s="64"/>
      <c r="L12" s="126"/>
      <c r="M12" s="128"/>
      <c r="N12" s="127"/>
      <c r="O12" s="65"/>
      <c r="P12" s="162"/>
      <c r="Q12" s="128"/>
      <c r="R12" s="128"/>
      <c r="S12" s="127"/>
      <c r="T12" s="151"/>
      <c r="U12" s="124"/>
      <c r="V12" s="1"/>
      <c r="Y12" s="168">
        <v>1</v>
      </c>
      <c r="Z12" s="170" t="s">
        <v>6</v>
      </c>
      <c r="AA12" s="171">
        <f>IF(NOT(ISBLANK(Y12)),MAX(Z14:Z33),"")</f>
        <v>0</v>
      </c>
    </row>
    <row r="13" spans="2:35" ht="15.6" customHeight="1">
      <c r="B13" s="1"/>
      <c r="C13" s="135">
        <v>2</v>
      </c>
      <c r="D13" s="66"/>
      <c r="E13" s="140"/>
      <c r="F13" s="140"/>
      <c r="G13" s="140"/>
      <c r="H13" s="141"/>
      <c r="I13" s="119"/>
      <c r="J13" s="120"/>
      <c r="K13" s="66"/>
      <c r="L13" s="140"/>
      <c r="M13" s="140"/>
      <c r="N13" s="141"/>
      <c r="O13" s="67"/>
      <c r="P13" s="142"/>
      <c r="Q13" s="142"/>
      <c r="R13" s="142"/>
      <c r="S13" s="143"/>
      <c r="T13" s="144" t="str">
        <f>IF(E13&lt;&gt;"",CONCATENATE(" ",TEXT($U$5,"00 00 000")," / ",$Y$1," / ",TEXT(Z15,"000")," / ",$Z$1),"")</f>
        <v/>
      </c>
      <c r="U13" s="113"/>
      <c r="V13" s="1"/>
      <c r="Y13" s="169"/>
      <c r="Z13" s="170"/>
      <c r="AA13" s="171"/>
    </row>
    <row r="14" spans="2:35" ht="15.6" customHeight="1">
      <c r="B14" s="1"/>
      <c r="C14" s="136"/>
      <c r="D14" s="68"/>
      <c r="E14" s="129"/>
      <c r="F14" s="129"/>
      <c r="G14" s="129"/>
      <c r="H14" s="130"/>
      <c r="I14" s="121"/>
      <c r="J14" s="122"/>
      <c r="K14" s="68"/>
      <c r="L14" s="129"/>
      <c r="M14" s="129"/>
      <c r="N14" s="130"/>
      <c r="O14" s="69"/>
      <c r="P14" s="137"/>
      <c r="Q14" s="137"/>
      <c r="R14" s="137"/>
      <c r="S14" s="138"/>
      <c r="T14" s="145"/>
      <c r="U14" s="114"/>
      <c r="V14" s="1"/>
      <c r="Y14" s="53">
        <v>0</v>
      </c>
      <c r="Z14" s="82">
        <f>IF(E11&lt;&gt;"",$Y$12+Y14,0)</f>
        <v>0</v>
      </c>
    </row>
    <row r="15" spans="2:35" s="72" customFormat="1" ht="15.6" customHeight="1">
      <c r="B15" s="42"/>
      <c r="C15" s="131">
        <v>3</v>
      </c>
      <c r="D15" s="70"/>
      <c r="E15" s="110"/>
      <c r="F15" s="110"/>
      <c r="G15" s="110"/>
      <c r="H15" s="111"/>
      <c r="I15" s="115"/>
      <c r="J15" s="116"/>
      <c r="K15" s="70"/>
      <c r="L15" s="110"/>
      <c r="M15" s="110"/>
      <c r="N15" s="111"/>
      <c r="O15" s="71"/>
      <c r="P15" s="133"/>
      <c r="Q15" s="133"/>
      <c r="R15" s="133"/>
      <c r="S15" s="134"/>
      <c r="T15" s="150" t="str">
        <f>IF(E15&lt;&gt;"",CONCATENATE(" ",TEXT($U$5,"00 00 000")," / ",$Y$1," / ",TEXT(Z16,"000")," / ",$Z$1),"")</f>
        <v/>
      </c>
      <c r="U15" s="123"/>
      <c r="V15" s="42"/>
      <c r="Y15" s="53">
        <v>1</v>
      </c>
      <c r="Z15" s="82">
        <f>IF(E13&lt;&gt;"",$Y$12+Y15,0)</f>
        <v>0</v>
      </c>
    </row>
    <row r="16" spans="2:35" ht="15.6" customHeight="1">
      <c r="B16" s="1"/>
      <c r="C16" s="132"/>
      <c r="D16" s="73"/>
      <c r="E16" s="128"/>
      <c r="F16" s="128"/>
      <c r="G16" s="128"/>
      <c r="H16" s="127"/>
      <c r="I16" s="117"/>
      <c r="J16" s="118"/>
      <c r="K16" s="74"/>
      <c r="L16" s="128"/>
      <c r="M16" s="128"/>
      <c r="N16" s="127"/>
      <c r="O16" s="75"/>
      <c r="P16" s="128"/>
      <c r="Q16" s="128"/>
      <c r="R16" s="128"/>
      <c r="S16" s="127"/>
      <c r="T16" s="151"/>
      <c r="U16" s="124"/>
      <c r="V16" s="1"/>
      <c r="Y16" s="53">
        <v>2</v>
      </c>
      <c r="Z16" s="82">
        <f>IF(E15&lt;&gt;"",$Y$12+Y16,0)</f>
        <v>0</v>
      </c>
    </row>
    <row r="17" spans="2:26" ht="15.6" customHeight="1">
      <c r="B17" s="1"/>
      <c r="C17" s="135">
        <v>4</v>
      </c>
      <c r="D17" s="66"/>
      <c r="E17" s="140"/>
      <c r="F17" s="140"/>
      <c r="G17" s="140"/>
      <c r="H17" s="141"/>
      <c r="I17" s="119"/>
      <c r="J17" s="120"/>
      <c r="K17" s="66"/>
      <c r="L17" s="140"/>
      <c r="M17" s="140"/>
      <c r="N17" s="141"/>
      <c r="O17" s="67"/>
      <c r="P17" s="142"/>
      <c r="Q17" s="142"/>
      <c r="R17" s="142"/>
      <c r="S17" s="143"/>
      <c r="T17" s="144" t="str">
        <f>IF(E17&lt;&gt;"",CONCATENATE(" ",TEXT($U$5,"00 00 000")," / ",$Y$1," / ",TEXT(Z17,"000")," / ",$Z$1),"")</f>
        <v/>
      </c>
      <c r="U17" s="113"/>
      <c r="V17" s="1"/>
      <c r="Y17" s="53">
        <v>3</v>
      </c>
      <c r="Z17" s="82">
        <f>IF(E17&lt;&gt;"",$Y$12+Y17,0)</f>
        <v>0</v>
      </c>
    </row>
    <row r="18" spans="2:26" ht="15.6" customHeight="1">
      <c r="B18" s="1"/>
      <c r="C18" s="136"/>
      <c r="D18" s="68"/>
      <c r="E18" s="129"/>
      <c r="F18" s="129"/>
      <c r="G18" s="129"/>
      <c r="H18" s="130"/>
      <c r="I18" s="121"/>
      <c r="J18" s="122"/>
      <c r="K18" s="68"/>
      <c r="L18" s="129"/>
      <c r="M18" s="129"/>
      <c r="N18" s="130"/>
      <c r="O18" s="69"/>
      <c r="P18" s="137"/>
      <c r="Q18" s="137"/>
      <c r="R18" s="137"/>
      <c r="S18" s="138"/>
      <c r="T18" s="145"/>
      <c r="U18" s="114"/>
      <c r="V18" s="1"/>
      <c r="Y18" s="53">
        <v>4</v>
      </c>
      <c r="Z18" s="82">
        <f>IF(E19&lt;&gt;"",$Y$12+Y18,0)</f>
        <v>0</v>
      </c>
    </row>
    <row r="19" spans="2:26" s="72" customFormat="1" ht="15.6" customHeight="1">
      <c r="B19" s="42"/>
      <c r="C19" s="131">
        <v>5</v>
      </c>
      <c r="D19" s="70"/>
      <c r="E19" s="110"/>
      <c r="F19" s="110"/>
      <c r="G19" s="110"/>
      <c r="H19" s="111"/>
      <c r="I19" s="115"/>
      <c r="J19" s="116"/>
      <c r="K19" s="70"/>
      <c r="L19" s="110"/>
      <c r="M19" s="110"/>
      <c r="N19" s="111"/>
      <c r="O19" s="71"/>
      <c r="P19" s="133"/>
      <c r="Q19" s="133"/>
      <c r="R19" s="133"/>
      <c r="S19" s="134"/>
      <c r="T19" s="150" t="str">
        <f>IF(E19&lt;&gt;"",CONCATENATE(" ",TEXT($U$5,"00 00 000")," / ",$Y$1," / ",TEXT(Z18,"000")," / ",$Z$1),"")</f>
        <v/>
      </c>
      <c r="U19" s="123"/>
      <c r="V19" s="42"/>
      <c r="Y19" s="53">
        <v>5</v>
      </c>
      <c r="Z19" s="82">
        <f>IF(E21&lt;&gt;"",$Y$12+Y19,0)</f>
        <v>0</v>
      </c>
    </row>
    <row r="20" spans="2:26" ht="15.6" customHeight="1">
      <c r="B20" s="1"/>
      <c r="C20" s="132"/>
      <c r="D20" s="73"/>
      <c r="E20" s="128"/>
      <c r="F20" s="128"/>
      <c r="G20" s="128"/>
      <c r="H20" s="127"/>
      <c r="I20" s="117"/>
      <c r="J20" s="118"/>
      <c r="K20" s="74"/>
      <c r="L20" s="128"/>
      <c r="M20" s="128"/>
      <c r="N20" s="127"/>
      <c r="O20" s="75"/>
      <c r="P20" s="128"/>
      <c r="Q20" s="128"/>
      <c r="R20" s="128"/>
      <c r="S20" s="127"/>
      <c r="T20" s="151"/>
      <c r="U20" s="124"/>
      <c r="V20" s="1"/>
      <c r="Y20" s="53">
        <v>6</v>
      </c>
      <c r="Z20" s="82">
        <f>IF(E23&lt;&gt;"",$Y$12+Y20,0)</f>
        <v>0</v>
      </c>
    </row>
    <row r="21" spans="2:26" ht="15.6" customHeight="1">
      <c r="B21" s="1"/>
      <c r="C21" s="135">
        <v>6</v>
      </c>
      <c r="D21" s="66"/>
      <c r="E21" s="140"/>
      <c r="F21" s="140"/>
      <c r="G21" s="140"/>
      <c r="H21" s="141"/>
      <c r="I21" s="119"/>
      <c r="J21" s="120"/>
      <c r="K21" s="66"/>
      <c r="L21" s="140"/>
      <c r="M21" s="140"/>
      <c r="N21" s="141"/>
      <c r="O21" s="67"/>
      <c r="P21" s="142"/>
      <c r="Q21" s="142"/>
      <c r="R21" s="142"/>
      <c r="S21" s="143"/>
      <c r="T21" s="144" t="str">
        <f>IF(E21&lt;&gt;"",CONCATENATE(" ",TEXT($U$5,"00 00 000")," / ",$Y$1," / ",TEXT(Z19,"000")," / ",$Z$1),"")</f>
        <v/>
      </c>
      <c r="U21" s="113"/>
      <c r="V21" s="1"/>
      <c r="Y21" s="53">
        <v>7</v>
      </c>
      <c r="Z21" s="82">
        <f>IF(E25&lt;&gt;"",$Y$12+Y21,0)</f>
        <v>0</v>
      </c>
    </row>
    <row r="22" spans="2:26" ht="15.6" customHeight="1">
      <c r="B22" s="1"/>
      <c r="C22" s="136"/>
      <c r="D22" s="68"/>
      <c r="E22" s="129"/>
      <c r="F22" s="129"/>
      <c r="G22" s="129"/>
      <c r="H22" s="130"/>
      <c r="I22" s="121"/>
      <c r="J22" s="122"/>
      <c r="K22" s="68"/>
      <c r="L22" s="129"/>
      <c r="M22" s="129"/>
      <c r="N22" s="130"/>
      <c r="O22" s="69"/>
      <c r="P22" s="137"/>
      <c r="Q22" s="137"/>
      <c r="R22" s="137"/>
      <c r="S22" s="138"/>
      <c r="T22" s="145"/>
      <c r="U22" s="114"/>
      <c r="V22" s="1"/>
      <c r="Y22" s="53">
        <v>8</v>
      </c>
      <c r="Z22" s="82">
        <f>IF(E27&lt;&gt;"",$Y$12+Y22,0)</f>
        <v>0</v>
      </c>
    </row>
    <row r="23" spans="2:26" s="72" customFormat="1" ht="15.6" customHeight="1">
      <c r="B23" s="42"/>
      <c r="C23" s="131">
        <v>7</v>
      </c>
      <c r="D23" s="70"/>
      <c r="E23" s="110"/>
      <c r="F23" s="110"/>
      <c r="G23" s="110"/>
      <c r="H23" s="111"/>
      <c r="I23" s="115"/>
      <c r="J23" s="116"/>
      <c r="K23" s="70"/>
      <c r="L23" s="110"/>
      <c r="M23" s="110"/>
      <c r="N23" s="111"/>
      <c r="O23" s="71"/>
      <c r="P23" s="133"/>
      <c r="Q23" s="133"/>
      <c r="R23" s="133"/>
      <c r="S23" s="134"/>
      <c r="T23" s="150" t="str">
        <f>IF(E23&lt;&gt;"",CONCATENATE(" ",TEXT($U$5,"00 00 000")," / ",$Y$1," / ",TEXT(Z20,"000")," / ",$Z$1),"")</f>
        <v/>
      </c>
      <c r="U23" s="123"/>
      <c r="V23" s="42"/>
      <c r="Y23" s="53">
        <v>9</v>
      </c>
      <c r="Z23" s="82">
        <f>IF(E29&lt;&gt;"",$Y$12+Y23,0)</f>
        <v>0</v>
      </c>
    </row>
    <row r="24" spans="2:26" ht="15.6" customHeight="1">
      <c r="B24" s="1"/>
      <c r="C24" s="132"/>
      <c r="D24" s="73"/>
      <c r="E24" s="128"/>
      <c r="F24" s="128"/>
      <c r="G24" s="128"/>
      <c r="H24" s="127"/>
      <c r="I24" s="117"/>
      <c r="J24" s="118"/>
      <c r="K24" s="74"/>
      <c r="L24" s="128"/>
      <c r="M24" s="128"/>
      <c r="N24" s="127"/>
      <c r="O24" s="75"/>
      <c r="P24" s="128"/>
      <c r="Q24" s="128"/>
      <c r="R24" s="128"/>
      <c r="S24" s="127"/>
      <c r="T24" s="151"/>
      <c r="U24" s="124"/>
      <c r="V24" s="1"/>
      <c r="Y24" s="53">
        <v>10</v>
      </c>
      <c r="Z24" s="82">
        <f>IF(E31&lt;&gt;"",$Y$12+Y24,0)</f>
        <v>0</v>
      </c>
    </row>
    <row r="25" spans="2:26" ht="15.6" customHeight="1">
      <c r="B25" s="1"/>
      <c r="C25" s="135">
        <v>8</v>
      </c>
      <c r="D25" s="66"/>
      <c r="E25" s="140"/>
      <c r="F25" s="140"/>
      <c r="G25" s="140"/>
      <c r="H25" s="141"/>
      <c r="I25" s="119"/>
      <c r="J25" s="120"/>
      <c r="K25" s="66"/>
      <c r="L25" s="140"/>
      <c r="M25" s="140"/>
      <c r="N25" s="141"/>
      <c r="O25" s="67"/>
      <c r="P25" s="142"/>
      <c r="Q25" s="142"/>
      <c r="R25" s="142"/>
      <c r="S25" s="143"/>
      <c r="T25" s="144" t="str">
        <f>IF(E25&lt;&gt;"",CONCATENATE(" ",TEXT($U$5,"00 00 000")," / ",$Y$1," / ",TEXT(Z21,"000")," / ",$Z$1),"")</f>
        <v/>
      </c>
      <c r="U25" s="113"/>
      <c r="V25" s="1"/>
      <c r="Y25" s="53">
        <v>11</v>
      </c>
      <c r="Z25" s="82">
        <f>IF(E33&lt;&gt;"",$Y$12+Y25,0)</f>
        <v>0</v>
      </c>
    </row>
    <row r="26" spans="2:26" ht="15.6" customHeight="1">
      <c r="B26" s="1"/>
      <c r="C26" s="136"/>
      <c r="D26" s="68"/>
      <c r="E26" s="129"/>
      <c r="F26" s="129"/>
      <c r="G26" s="129"/>
      <c r="H26" s="130"/>
      <c r="I26" s="121"/>
      <c r="J26" s="122"/>
      <c r="K26" s="68"/>
      <c r="L26" s="129"/>
      <c r="M26" s="129"/>
      <c r="N26" s="130"/>
      <c r="O26" s="69"/>
      <c r="P26" s="137"/>
      <c r="Q26" s="137"/>
      <c r="R26" s="137"/>
      <c r="S26" s="138"/>
      <c r="T26" s="145"/>
      <c r="U26" s="114"/>
      <c r="V26" s="1"/>
      <c r="Y26" s="53">
        <v>12</v>
      </c>
      <c r="Z26" s="82">
        <f>IF(E35&lt;&gt;"",$Y$12+Y26,0)</f>
        <v>0</v>
      </c>
    </row>
    <row r="27" spans="2:26" s="72" customFormat="1" ht="15.6" customHeight="1">
      <c r="B27" s="42"/>
      <c r="C27" s="131">
        <v>9</v>
      </c>
      <c r="D27" s="70"/>
      <c r="E27" s="110"/>
      <c r="F27" s="110"/>
      <c r="G27" s="110"/>
      <c r="H27" s="111"/>
      <c r="I27" s="115"/>
      <c r="J27" s="116"/>
      <c r="K27" s="70"/>
      <c r="L27" s="110"/>
      <c r="M27" s="110"/>
      <c r="N27" s="111"/>
      <c r="O27" s="71"/>
      <c r="P27" s="133"/>
      <c r="Q27" s="133"/>
      <c r="R27" s="133"/>
      <c r="S27" s="134"/>
      <c r="T27" s="150" t="str">
        <f>IF(E27&lt;&gt;"",CONCATENATE(" ",TEXT($U$5,"00 00 000")," / ",$Y$1," / ",TEXT(Z22,"000")," / ",$Z$1),"")</f>
        <v/>
      </c>
      <c r="U27" s="123"/>
      <c r="V27" s="42"/>
      <c r="Y27" s="53">
        <v>13</v>
      </c>
      <c r="Z27" s="82">
        <f>IF(E37&lt;&gt;"",$Y$12+Y27,0)</f>
        <v>0</v>
      </c>
    </row>
    <row r="28" spans="2:26" ht="15.6" customHeight="1">
      <c r="B28" s="1"/>
      <c r="C28" s="132"/>
      <c r="D28" s="73"/>
      <c r="E28" s="128"/>
      <c r="F28" s="128"/>
      <c r="G28" s="128"/>
      <c r="H28" s="127"/>
      <c r="I28" s="117"/>
      <c r="J28" s="118"/>
      <c r="K28" s="74"/>
      <c r="L28" s="128"/>
      <c r="M28" s="128"/>
      <c r="N28" s="127"/>
      <c r="O28" s="75"/>
      <c r="P28" s="128"/>
      <c r="Q28" s="128"/>
      <c r="R28" s="128"/>
      <c r="S28" s="127"/>
      <c r="T28" s="151"/>
      <c r="U28" s="124"/>
      <c r="V28" s="1"/>
      <c r="Y28" s="53">
        <v>14</v>
      </c>
      <c r="Z28" s="82">
        <f>IF(E39&lt;&gt;"",$Y$12+Y28,0)</f>
        <v>0</v>
      </c>
    </row>
    <row r="29" spans="2:26" ht="15.6" customHeight="1">
      <c r="B29" s="1"/>
      <c r="C29" s="135">
        <v>10</v>
      </c>
      <c r="D29" s="66"/>
      <c r="E29" s="140"/>
      <c r="F29" s="140"/>
      <c r="G29" s="140"/>
      <c r="H29" s="141"/>
      <c r="I29" s="119"/>
      <c r="J29" s="120"/>
      <c r="K29" s="66"/>
      <c r="L29" s="140"/>
      <c r="M29" s="140"/>
      <c r="N29" s="141"/>
      <c r="O29" s="67"/>
      <c r="P29" s="142"/>
      <c r="Q29" s="142"/>
      <c r="R29" s="142"/>
      <c r="S29" s="143"/>
      <c r="T29" s="144" t="str">
        <f>IF(E29&lt;&gt;"",CONCATENATE(" ",TEXT($U$5,"00 00 000")," / ",$Y$1," / ",TEXT(Z23,"000")," / ",$Z$1),"")</f>
        <v/>
      </c>
      <c r="U29" s="113"/>
      <c r="V29" s="1"/>
      <c r="Y29" s="53">
        <v>15</v>
      </c>
      <c r="Z29" s="82">
        <f>IF(E41&lt;&gt;"",$Y$12+Y29,0)</f>
        <v>0</v>
      </c>
    </row>
    <row r="30" spans="2:26" ht="15.6" customHeight="1">
      <c r="B30" s="1"/>
      <c r="C30" s="136"/>
      <c r="D30" s="68"/>
      <c r="E30" s="129"/>
      <c r="F30" s="129"/>
      <c r="G30" s="129"/>
      <c r="H30" s="130"/>
      <c r="I30" s="121"/>
      <c r="J30" s="122"/>
      <c r="K30" s="68"/>
      <c r="L30" s="129"/>
      <c r="M30" s="129"/>
      <c r="N30" s="130"/>
      <c r="O30" s="69"/>
      <c r="P30" s="137"/>
      <c r="Q30" s="137"/>
      <c r="R30" s="137"/>
      <c r="S30" s="138"/>
      <c r="T30" s="145"/>
      <c r="U30" s="114"/>
      <c r="V30" s="1"/>
      <c r="Y30" s="53">
        <v>16</v>
      </c>
      <c r="Z30" s="82">
        <f>IF(E43&lt;&gt;"",$Y$12+Y30,0)</f>
        <v>0</v>
      </c>
    </row>
    <row r="31" spans="2:26" s="72" customFormat="1" ht="15.6" customHeight="1">
      <c r="B31" s="42"/>
      <c r="C31" s="131">
        <v>11</v>
      </c>
      <c r="D31" s="70"/>
      <c r="E31" s="110"/>
      <c r="F31" s="110"/>
      <c r="G31" s="110"/>
      <c r="H31" s="111"/>
      <c r="I31" s="115"/>
      <c r="J31" s="116"/>
      <c r="K31" s="70"/>
      <c r="L31" s="110"/>
      <c r="M31" s="110"/>
      <c r="N31" s="111"/>
      <c r="O31" s="71"/>
      <c r="P31" s="133"/>
      <c r="Q31" s="133"/>
      <c r="R31" s="133"/>
      <c r="S31" s="134"/>
      <c r="T31" s="150" t="str">
        <f>IF(E31&lt;&gt;"",CONCATENATE(" ",TEXT($U$5,"00 00 000")," / ",$Y$1," / ",TEXT(Z24,"000")," / ",$Z$1),"")</f>
        <v/>
      </c>
      <c r="U31" s="123"/>
      <c r="V31" s="42"/>
      <c r="Y31" s="53">
        <v>17</v>
      </c>
      <c r="Z31" s="82">
        <f>IF(E45&lt;&gt;"",$Y$12+Y31,0)</f>
        <v>0</v>
      </c>
    </row>
    <row r="32" spans="2:26" ht="15.6" customHeight="1">
      <c r="B32" s="1"/>
      <c r="C32" s="132"/>
      <c r="D32" s="73"/>
      <c r="E32" s="128"/>
      <c r="F32" s="128"/>
      <c r="G32" s="128"/>
      <c r="H32" s="127"/>
      <c r="I32" s="117"/>
      <c r="J32" s="118"/>
      <c r="K32" s="74"/>
      <c r="L32" s="128"/>
      <c r="M32" s="128"/>
      <c r="N32" s="127"/>
      <c r="O32" s="75"/>
      <c r="P32" s="128"/>
      <c r="Q32" s="128"/>
      <c r="R32" s="128"/>
      <c r="S32" s="127"/>
      <c r="T32" s="151"/>
      <c r="U32" s="124"/>
      <c r="V32" s="1"/>
      <c r="Y32" s="53">
        <v>18</v>
      </c>
      <c r="Z32" s="82">
        <f>IF(E47&lt;&gt;"",$Y$12+Y32,0)</f>
        <v>0</v>
      </c>
    </row>
    <row r="33" spans="2:26" ht="15.6" customHeight="1">
      <c r="B33" s="1"/>
      <c r="C33" s="135">
        <v>12</v>
      </c>
      <c r="D33" s="66"/>
      <c r="E33" s="140"/>
      <c r="F33" s="140"/>
      <c r="G33" s="140"/>
      <c r="H33" s="141"/>
      <c r="I33" s="119"/>
      <c r="J33" s="120"/>
      <c r="K33" s="66"/>
      <c r="L33" s="140"/>
      <c r="M33" s="140"/>
      <c r="N33" s="141"/>
      <c r="O33" s="67"/>
      <c r="P33" s="142"/>
      <c r="Q33" s="142"/>
      <c r="R33" s="142"/>
      <c r="S33" s="143"/>
      <c r="T33" s="144" t="str">
        <f>IF(E33&lt;&gt;"",CONCATENATE(" ",TEXT($U$5,"00 00 000")," / ",$Y$1," / ",TEXT(Z25,"000")," / ",$Z$1),"")</f>
        <v/>
      </c>
      <c r="U33" s="113"/>
      <c r="V33" s="1"/>
      <c r="Y33" s="53">
        <v>19</v>
      </c>
      <c r="Z33" s="82">
        <f>IF(E49&lt;&gt;"",$Y$12+Y33,0)</f>
        <v>0</v>
      </c>
    </row>
    <row r="34" spans="2:26" ht="15.6" customHeight="1">
      <c r="B34" s="1"/>
      <c r="C34" s="136"/>
      <c r="D34" s="68"/>
      <c r="E34" s="129"/>
      <c r="F34" s="129"/>
      <c r="G34" s="129"/>
      <c r="H34" s="130"/>
      <c r="I34" s="121"/>
      <c r="J34" s="122"/>
      <c r="K34" s="68"/>
      <c r="L34" s="129"/>
      <c r="M34" s="129"/>
      <c r="N34" s="130"/>
      <c r="O34" s="69"/>
      <c r="P34" s="137"/>
      <c r="Q34" s="137"/>
      <c r="R34" s="137"/>
      <c r="S34" s="138"/>
      <c r="T34" s="145"/>
      <c r="U34" s="114"/>
      <c r="V34" s="1"/>
    </row>
    <row r="35" spans="2:26" s="72" customFormat="1" ht="15.6" customHeight="1">
      <c r="B35" s="42"/>
      <c r="C35" s="131">
        <v>13</v>
      </c>
      <c r="D35" s="70"/>
      <c r="E35" s="110"/>
      <c r="F35" s="110"/>
      <c r="G35" s="110"/>
      <c r="H35" s="111"/>
      <c r="I35" s="115"/>
      <c r="J35" s="116"/>
      <c r="K35" s="70"/>
      <c r="L35" s="110"/>
      <c r="M35" s="110"/>
      <c r="N35" s="111"/>
      <c r="O35" s="71"/>
      <c r="P35" s="133"/>
      <c r="Q35" s="133"/>
      <c r="R35" s="133"/>
      <c r="S35" s="134"/>
      <c r="T35" s="150" t="str">
        <f>IF(E35&lt;&gt;"",CONCATENATE(" ",TEXT($U$5,"00 00 000")," / ",$Y$1," / ",TEXT(Z26,"000")," / ",$Z$1),"")</f>
        <v/>
      </c>
      <c r="U35" s="123"/>
      <c r="V35" s="42"/>
    </row>
    <row r="36" spans="2:26" ht="15.6" customHeight="1">
      <c r="B36" s="1"/>
      <c r="C36" s="132"/>
      <c r="D36" s="73"/>
      <c r="E36" s="128"/>
      <c r="F36" s="128"/>
      <c r="G36" s="128"/>
      <c r="H36" s="127"/>
      <c r="I36" s="117"/>
      <c r="J36" s="118"/>
      <c r="K36" s="74"/>
      <c r="L36" s="128"/>
      <c r="M36" s="128"/>
      <c r="N36" s="127"/>
      <c r="O36" s="75"/>
      <c r="P36" s="128"/>
      <c r="Q36" s="128"/>
      <c r="R36" s="128"/>
      <c r="S36" s="127"/>
      <c r="T36" s="151"/>
      <c r="U36" s="124"/>
      <c r="V36" s="1"/>
    </row>
    <row r="37" spans="2:26" ht="15.6" customHeight="1">
      <c r="B37" s="1"/>
      <c r="C37" s="135">
        <v>14</v>
      </c>
      <c r="D37" s="66"/>
      <c r="E37" s="140"/>
      <c r="F37" s="140"/>
      <c r="G37" s="140"/>
      <c r="H37" s="141"/>
      <c r="I37" s="119"/>
      <c r="J37" s="120"/>
      <c r="K37" s="66"/>
      <c r="L37" s="140"/>
      <c r="M37" s="140"/>
      <c r="N37" s="141"/>
      <c r="O37" s="67"/>
      <c r="P37" s="142"/>
      <c r="Q37" s="142"/>
      <c r="R37" s="142"/>
      <c r="S37" s="143"/>
      <c r="T37" s="144" t="str">
        <f>IF(E37&lt;&gt;"",CONCATENATE(" ",TEXT($U$5,"00 00 000")," / ",$Y$1," / ",TEXT(Z27,"000")," / ",$Z$1),"")</f>
        <v/>
      </c>
      <c r="U37" s="113"/>
      <c r="V37" s="1"/>
    </row>
    <row r="38" spans="2:26" ht="15.6" customHeight="1">
      <c r="B38" s="1"/>
      <c r="C38" s="136"/>
      <c r="D38" s="68"/>
      <c r="E38" s="129"/>
      <c r="F38" s="129"/>
      <c r="G38" s="129"/>
      <c r="H38" s="130"/>
      <c r="I38" s="121"/>
      <c r="J38" s="122"/>
      <c r="K38" s="68"/>
      <c r="L38" s="129"/>
      <c r="M38" s="129"/>
      <c r="N38" s="130"/>
      <c r="O38" s="69"/>
      <c r="P38" s="137"/>
      <c r="Q38" s="137"/>
      <c r="R38" s="137"/>
      <c r="S38" s="138"/>
      <c r="T38" s="145"/>
      <c r="U38" s="114"/>
      <c r="V38" s="1"/>
    </row>
    <row r="39" spans="2:26" s="72" customFormat="1" ht="15.6" customHeight="1">
      <c r="B39" s="42"/>
      <c r="C39" s="131">
        <v>15</v>
      </c>
      <c r="D39" s="70"/>
      <c r="E39" s="110"/>
      <c r="F39" s="110"/>
      <c r="G39" s="110"/>
      <c r="H39" s="111"/>
      <c r="I39" s="115"/>
      <c r="J39" s="116"/>
      <c r="K39" s="70"/>
      <c r="L39" s="110"/>
      <c r="M39" s="110"/>
      <c r="N39" s="111"/>
      <c r="O39" s="71"/>
      <c r="P39" s="133"/>
      <c r="Q39" s="133"/>
      <c r="R39" s="133"/>
      <c r="S39" s="134"/>
      <c r="T39" s="150" t="str">
        <f>IF(E39&lt;&gt;"",CONCATENATE(" ",TEXT($U$5,"00 00 000")," / ",$Y$1," / ",TEXT(Z28,"000")," / ",$Z$1),"")</f>
        <v/>
      </c>
      <c r="U39" s="123"/>
      <c r="V39" s="42"/>
    </row>
    <row r="40" spans="2:26" ht="15.6" customHeight="1">
      <c r="B40" s="1"/>
      <c r="C40" s="132"/>
      <c r="D40" s="73"/>
      <c r="E40" s="128"/>
      <c r="F40" s="128"/>
      <c r="G40" s="128"/>
      <c r="H40" s="127"/>
      <c r="I40" s="117"/>
      <c r="J40" s="118"/>
      <c r="K40" s="74"/>
      <c r="L40" s="128"/>
      <c r="M40" s="128"/>
      <c r="N40" s="127"/>
      <c r="O40" s="75"/>
      <c r="P40" s="128"/>
      <c r="Q40" s="128"/>
      <c r="R40" s="128"/>
      <c r="S40" s="127"/>
      <c r="T40" s="151"/>
      <c r="U40" s="124"/>
      <c r="V40" s="1"/>
    </row>
    <row r="41" spans="2:26" ht="15.6" customHeight="1">
      <c r="B41" s="1"/>
      <c r="C41" s="135">
        <v>16</v>
      </c>
      <c r="D41" s="66"/>
      <c r="E41" s="140"/>
      <c r="F41" s="140"/>
      <c r="G41" s="140"/>
      <c r="H41" s="141"/>
      <c r="I41" s="119"/>
      <c r="J41" s="120"/>
      <c r="K41" s="66"/>
      <c r="L41" s="140"/>
      <c r="M41" s="140"/>
      <c r="N41" s="141"/>
      <c r="O41" s="67"/>
      <c r="P41" s="142"/>
      <c r="Q41" s="142"/>
      <c r="R41" s="142"/>
      <c r="S41" s="143"/>
      <c r="T41" s="144" t="str">
        <f>IF(E41&lt;&gt;"",CONCATENATE(" ",TEXT($U$5,"00 00 000")," / ",$Y$1," / ",TEXT(Z29,"000")," / ",$Z$1),"")</f>
        <v/>
      </c>
      <c r="U41" s="113"/>
      <c r="V41" s="1"/>
    </row>
    <row r="42" spans="2:26" ht="15.6" customHeight="1">
      <c r="B42" s="1"/>
      <c r="C42" s="136"/>
      <c r="D42" s="68"/>
      <c r="E42" s="129"/>
      <c r="F42" s="129"/>
      <c r="G42" s="129"/>
      <c r="H42" s="130"/>
      <c r="I42" s="121"/>
      <c r="J42" s="122"/>
      <c r="K42" s="68"/>
      <c r="L42" s="129"/>
      <c r="M42" s="129"/>
      <c r="N42" s="130"/>
      <c r="O42" s="69"/>
      <c r="P42" s="137"/>
      <c r="Q42" s="137"/>
      <c r="R42" s="137"/>
      <c r="S42" s="138"/>
      <c r="T42" s="145"/>
      <c r="U42" s="114"/>
      <c r="V42" s="1"/>
    </row>
    <row r="43" spans="2:26" s="72" customFormat="1" ht="15.6" customHeight="1">
      <c r="B43" s="42"/>
      <c r="C43" s="131">
        <v>17</v>
      </c>
      <c r="D43" s="70"/>
      <c r="E43" s="110"/>
      <c r="F43" s="110"/>
      <c r="G43" s="110"/>
      <c r="H43" s="111"/>
      <c r="I43" s="115"/>
      <c r="J43" s="116"/>
      <c r="K43" s="70"/>
      <c r="L43" s="110"/>
      <c r="M43" s="110"/>
      <c r="N43" s="111"/>
      <c r="O43" s="71"/>
      <c r="P43" s="133"/>
      <c r="Q43" s="133"/>
      <c r="R43" s="133"/>
      <c r="S43" s="134"/>
      <c r="T43" s="150" t="str">
        <f>IF(E43&lt;&gt;"",CONCATENATE(" ",TEXT($U$5,"00 00 000")," / ",$Y$1," / ",TEXT(Z30,"000")," / ",$Z$1),"")</f>
        <v/>
      </c>
      <c r="U43" s="123"/>
      <c r="V43" s="42"/>
    </row>
    <row r="44" spans="2:26" ht="15.6" customHeight="1">
      <c r="B44" s="1"/>
      <c r="C44" s="132"/>
      <c r="D44" s="73"/>
      <c r="E44" s="128"/>
      <c r="F44" s="128"/>
      <c r="G44" s="128"/>
      <c r="H44" s="127"/>
      <c r="I44" s="117"/>
      <c r="J44" s="118"/>
      <c r="K44" s="74"/>
      <c r="L44" s="128"/>
      <c r="M44" s="128"/>
      <c r="N44" s="127"/>
      <c r="O44" s="75"/>
      <c r="P44" s="128"/>
      <c r="Q44" s="128"/>
      <c r="R44" s="128"/>
      <c r="S44" s="127"/>
      <c r="T44" s="151"/>
      <c r="U44" s="124"/>
      <c r="V44" s="1"/>
    </row>
    <row r="45" spans="2:26" ht="15.6" customHeight="1">
      <c r="B45" s="1"/>
      <c r="C45" s="135">
        <v>18</v>
      </c>
      <c r="D45" s="66"/>
      <c r="E45" s="140"/>
      <c r="F45" s="140"/>
      <c r="G45" s="140"/>
      <c r="H45" s="141"/>
      <c r="I45" s="119"/>
      <c r="J45" s="120"/>
      <c r="K45" s="66"/>
      <c r="L45" s="140"/>
      <c r="M45" s="140"/>
      <c r="N45" s="141"/>
      <c r="O45" s="67"/>
      <c r="P45" s="142"/>
      <c r="Q45" s="142"/>
      <c r="R45" s="142"/>
      <c r="S45" s="143"/>
      <c r="T45" s="144" t="str">
        <f>IF(E45&lt;&gt;"",CONCATENATE(" ",TEXT($U$5,"00 00 000")," / ",$Y$1," / ",TEXT(Z31,"000")," / ",$Z$1),"")</f>
        <v/>
      </c>
      <c r="U45" s="113"/>
      <c r="V45" s="1"/>
    </row>
    <row r="46" spans="2:26" ht="15.6" customHeight="1">
      <c r="B46" s="1"/>
      <c r="C46" s="136"/>
      <c r="D46" s="68"/>
      <c r="E46" s="129"/>
      <c r="F46" s="129"/>
      <c r="G46" s="129"/>
      <c r="H46" s="130"/>
      <c r="I46" s="121"/>
      <c r="J46" s="122"/>
      <c r="K46" s="68"/>
      <c r="L46" s="129"/>
      <c r="M46" s="129"/>
      <c r="N46" s="130"/>
      <c r="O46" s="69"/>
      <c r="P46" s="137"/>
      <c r="Q46" s="137"/>
      <c r="R46" s="137"/>
      <c r="S46" s="138"/>
      <c r="T46" s="145"/>
      <c r="U46" s="114"/>
      <c r="V46" s="1"/>
    </row>
    <row r="47" spans="2:26" s="72" customFormat="1" ht="15.6" customHeight="1">
      <c r="B47" s="42"/>
      <c r="C47" s="131">
        <v>19</v>
      </c>
      <c r="D47" s="70"/>
      <c r="E47" s="110"/>
      <c r="F47" s="110"/>
      <c r="G47" s="110"/>
      <c r="H47" s="111"/>
      <c r="I47" s="115"/>
      <c r="J47" s="116"/>
      <c r="K47" s="70"/>
      <c r="L47" s="110"/>
      <c r="M47" s="110"/>
      <c r="N47" s="111"/>
      <c r="O47" s="71"/>
      <c r="P47" s="133"/>
      <c r="Q47" s="133"/>
      <c r="R47" s="133"/>
      <c r="S47" s="134"/>
      <c r="T47" s="150" t="str">
        <f>IF(E47&lt;&gt;"",CONCATENATE(" ",TEXT($U$5,"00 00 000")," / ",$Y$1," / ",TEXT(Z32,"000")," / ",$Z$1),"")</f>
        <v/>
      </c>
      <c r="U47" s="123"/>
      <c r="V47" s="42"/>
    </row>
    <row r="48" spans="2:26" ht="15.6" customHeight="1">
      <c r="B48" s="1"/>
      <c r="C48" s="132"/>
      <c r="D48" s="73"/>
      <c r="E48" s="128"/>
      <c r="F48" s="128"/>
      <c r="G48" s="128"/>
      <c r="H48" s="127"/>
      <c r="I48" s="117"/>
      <c r="J48" s="118"/>
      <c r="K48" s="74"/>
      <c r="L48" s="128"/>
      <c r="M48" s="128"/>
      <c r="N48" s="127"/>
      <c r="O48" s="75"/>
      <c r="P48" s="128"/>
      <c r="Q48" s="128"/>
      <c r="R48" s="128"/>
      <c r="S48" s="127"/>
      <c r="T48" s="151"/>
      <c r="U48" s="124"/>
      <c r="V48" s="1"/>
    </row>
    <row r="49" spans="2:22" ht="15.6" customHeight="1">
      <c r="B49" s="1"/>
      <c r="C49" s="135">
        <v>20</v>
      </c>
      <c r="D49" s="66"/>
      <c r="E49" s="140"/>
      <c r="F49" s="140"/>
      <c r="G49" s="140"/>
      <c r="H49" s="141"/>
      <c r="I49" s="119"/>
      <c r="J49" s="120"/>
      <c r="K49" s="66"/>
      <c r="L49" s="140"/>
      <c r="M49" s="140"/>
      <c r="N49" s="141"/>
      <c r="O49" s="67"/>
      <c r="P49" s="142"/>
      <c r="Q49" s="142"/>
      <c r="R49" s="142"/>
      <c r="S49" s="143"/>
      <c r="T49" s="144" t="str">
        <f>IF(E49&lt;&gt;"",CONCATENATE(" ",TEXT($U$5,"00 00 000")," / ",$Y$1," / ",TEXT(Z33,"000")," / ",$Z$1),"")</f>
        <v/>
      </c>
      <c r="U49" s="113"/>
      <c r="V49" s="1"/>
    </row>
    <row r="50" spans="2:22" ht="15.6" customHeight="1">
      <c r="B50" s="1"/>
      <c r="C50" s="136"/>
      <c r="D50" s="68"/>
      <c r="E50" s="129"/>
      <c r="F50" s="129"/>
      <c r="G50" s="129"/>
      <c r="H50" s="130"/>
      <c r="I50" s="121"/>
      <c r="J50" s="122"/>
      <c r="K50" s="68"/>
      <c r="L50" s="129"/>
      <c r="M50" s="129"/>
      <c r="N50" s="130"/>
      <c r="O50" s="69"/>
      <c r="P50" s="137"/>
      <c r="Q50" s="137"/>
      <c r="R50" s="137"/>
      <c r="S50" s="138"/>
      <c r="T50" s="145"/>
      <c r="U50" s="114"/>
      <c r="V50" s="1"/>
    </row>
    <row r="51" spans="2:22" ht="14.1" customHeight="1">
      <c r="B51" s="1"/>
      <c r="C51" s="1"/>
      <c r="D51" s="1"/>
      <c r="E51" s="76"/>
      <c r="F51" s="76"/>
      <c r="G51" s="76"/>
      <c r="H51" s="76"/>
      <c r="I51" s="7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56.85" customHeight="1">
      <c r="B52" s="1"/>
      <c r="C52" s="125" t="s">
        <v>46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12"/>
      <c r="U52" s="112"/>
      <c r="V52" s="1"/>
    </row>
    <row r="53" spans="2:22" ht="14.1" customHeight="1">
      <c r="B53" s="1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09" t="s">
        <v>1</v>
      </c>
      <c r="U53" s="109"/>
      <c r="V53" s="1"/>
    </row>
    <row r="54" spans="2:22" ht="14.1" customHeight="1">
      <c r="B54" s="1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"/>
    </row>
    <row r="55" spans="2:22" ht="14.1" customHeight="1">
      <c r="B55" s="1"/>
      <c r="C55" s="165" t="str">
        <f>IF(G5&lt;&gt;"",G5&amp;" – "&amp;G6,"")</f>
        <v/>
      </c>
      <c r="D55" s="165"/>
      <c r="E55" s="165"/>
      <c r="F55" s="165"/>
      <c r="G55" s="165"/>
      <c r="H55" s="165"/>
      <c r="I55" s="165"/>
      <c r="J55" s="165"/>
      <c r="K55" s="87"/>
      <c r="L55" s="166" t="b">
        <f>IF(H7&lt;&gt;"",CONCATENATE("Lehrgang vom ",TEXT(H7,"TT.MM.JJJJ")," bis ",TEXT(K7,"TT.MM.JJJJ")))</f>
        <v>0</v>
      </c>
      <c r="M55" s="166"/>
      <c r="N55" s="166"/>
      <c r="O55" s="166"/>
      <c r="P55" s="166"/>
      <c r="Q55" s="166"/>
      <c r="R55" s="166"/>
      <c r="S55" s="166"/>
      <c r="T55" s="167" t="str">
        <f>IF(S5&lt;&gt;"",S5,"")</f>
        <v/>
      </c>
      <c r="U55" s="167"/>
      <c r="V55" s="1"/>
    </row>
    <row r="56" spans="2:22">
      <c r="B56" s="1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1"/>
      <c r="U56" s="1"/>
      <c r="V56" s="1"/>
    </row>
    <row r="57" spans="2:22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</sheetData>
  <sheetProtection password="C703" sheet="1" scenarios="1" selectLockedCells="1"/>
  <mergeCells count="235">
    <mergeCell ref="C3:Q4"/>
    <mergeCell ref="C54:U54"/>
    <mergeCell ref="C55:J55"/>
    <mergeCell ref="L55:S55"/>
    <mergeCell ref="T55:U55"/>
    <mergeCell ref="Y12:Y13"/>
    <mergeCell ref="Z12:Z13"/>
    <mergeCell ref="AA12:AA13"/>
    <mergeCell ref="Y10:AA11"/>
    <mergeCell ref="E50:H50"/>
    <mergeCell ref="L50:N50"/>
    <mergeCell ref="C49:C50"/>
    <mergeCell ref="E49:H49"/>
    <mergeCell ref="L49:N49"/>
    <mergeCell ref="P49:S49"/>
    <mergeCell ref="T49:T50"/>
    <mergeCell ref="I49:J50"/>
    <mergeCell ref="L43:N43"/>
    <mergeCell ref="P43:S43"/>
    <mergeCell ref="T43:T44"/>
    <mergeCell ref="E44:H44"/>
    <mergeCell ref="E46:H46"/>
    <mergeCell ref="I43:J44"/>
    <mergeCell ref="P44:S44"/>
    <mergeCell ref="AC8:AG8"/>
    <mergeCell ref="I10:J10"/>
    <mergeCell ref="I11:J12"/>
    <mergeCell ref="P12:S12"/>
    <mergeCell ref="E14:H14"/>
    <mergeCell ref="P14:S14"/>
    <mergeCell ref="P10:S10"/>
    <mergeCell ref="C47:C48"/>
    <mergeCell ref="E47:H47"/>
    <mergeCell ref="L47:N47"/>
    <mergeCell ref="P47:S47"/>
    <mergeCell ref="T47:T48"/>
    <mergeCell ref="L48:N48"/>
    <mergeCell ref="E48:H48"/>
    <mergeCell ref="I47:J48"/>
    <mergeCell ref="C45:C46"/>
    <mergeCell ref="E45:H45"/>
    <mergeCell ref="L45:N45"/>
    <mergeCell ref="P45:S45"/>
    <mergeCell ref="T45:T46"/>
    <mergeCell ref="U45:U46"/>
    <mergeCell ref="I45:J46"/>
    <mergeCell ref="C43:C44"/>
    <mergeCell ref="E43:H43"/>
    <mergeCell ref="P46:S46"/>
    <mergeCell ref="L44:N44"/>
    <mergeCell ref="L46:N46"/>
    <mergeCell ref="C41:C42"/>
    <mergeCell ref="E41:H41"/>
    <mergeCell ref="L41:N41"/>
    <mergeCell ref="P41:S41"/>
    <mergeCell ref="T41:T42"/>
    <mergeCell ref="U41:U42"/>
    <mergeCell ref="C39:C40"/>
    <mergeCell ref="E39:H39"/>
    <mergeCell ref="L39:N39"/>
    <mergeCell ref="P39:S39"/>
    <mergeCell ref="T39:T40"/>
    <mergeCell ref="E42:H42"/>
    <mergeCell ref="I39:J40"/>
    <mergeCell ref="I41:J42"/>
    <mergeCell ref="E40:H40"/>
    <mergeCell ref="L40:N40"/>
    <mergeCell ref="L42:N42"/>
    <mergeCell ref="C37:C38"/>
    <mergeCell ref="E37:H37"/>
    <mergeCell ref="L37:N37"/>
    <mergeCell ref="P37:S37"/>
    <mergeCell ref="T37:T38"/>
    <mergeCell ref="U37:U38"/>
    <mergeCell ref="C35:C36"/>
    <mergeCell ref="E35:H35"/>
    <mergeCell ref="L35:N35"/>
    <mergeCell ref="P35:S35"/>
    <mergeCell ref="T35:T36"/>
    <mergeCell ref="I35:J36"/>
    <mergeCell ref="I37:J38"/>
    <mergeCell ref="E36:H36"/>
    <mergeCell ref="E38:H38"/>
    <mergeCell ref="L36:N36"/>
    <mergeCell ref="L38:N38"/>
    <mergeCell ref="U35:U36"/>
    <mergeCell ref="C33:C34"/>
    <mergeCell ref="E33:H33"/>
    <mergeCell ref="L33:N33"/>
    <mergeCell ref="P33:S33"/>
    <mergeCell ref="T33:T34"/>
    <mergeCell ref="U33:U34"/>
    <mergeCell ref="I31:J32"/>
    <mergeCell ref="I33:J34"/>
    <mergeCell ref="C31:C32"/>
    <mergeCell ref="E31:H31"/>
    <mergeCell ref="L31:N31"/>
    <mergeCell ref="P31:S31"/>
    <mergeCell ref="T31:T32"/>
    <mergeCell ref="P32:S32"/>
    <mergeCell ref="P34:S34"/>
    <mergeCell ref="E32:H32"/>
    <mergeCell ref="E34:H34"/>
    <mergeCell ref="L32:N32"/>
    <mergeCell ref="L34:N34"/>
    <mergeCell ref="C29:C30"/>
    <mergeCell ref="E29:H29"/>
    <mergeCell ref="L29:N29"/>
    <mergeCell ref="P29:S29"/>
    <mergeCell ref="T29:T30"/>
    <mergeCell ref="U29:U30"/>
    <mergeCell ref="C27:C28"/>
    <mergeCell ref="E27:H27"/>
    <mergeCell ref="L27:N27"/>
    <mergeCell ref="P27:S27"/>
    <mergeCell ref="T27:T28"/>
    <mergeCell ref="E28:H28"/>
    <mergeCell ref="L28:N28"/>
    <mergeCell ref="I27:J28"/>
    <mergeCell ref="I29:J30"/>
    <mergeCell ref="P28:S28"/>
    <mergeCell ref="P30:S30"/>
    <mergeCell ref="E30:H30"/>
    <mergeCell ref="L30:N30"/>
    <mergeCell ref="C25:C26"/>
    <mergeCell ref="E25:H25"/>
    <mergeCell ref="L25:N25"/>
    <mergeCell ref="P25:S25"/>
    <mergeCell ref="T25:T26"/>
    <mergeCell ref="U25:U26"/>
    <mergeCell ref="C23:C24"/>
    <mergeCell ref="E23:H23"/>
    <mergeCell ref="L23:N23"/>
    <mergeCell ref="P23:S23"/>
    <mergeCell ref="T23:T24"/>
    <mergeCell ref="E24:H24"/>
    <mergeCell ref="E26:H26"/>
    <mergeCell ref="I23:J24"/>
    <mergeCell ref="I25:J26"/>
    <mergeCell ref="P24:S24"/>
    <mergeCell ref="P26:S26"/>
    <mergeCell ref="L24:N24"/>
    <mergeCell ref="L26:N26"/>
    <mergeCell ref="C21:C22"/>
    <mergeCell ref="E21:H21"/>
    <mergeCell ref="L21:N21"/>
    <mergeCell ref="P21:S21"/>
    <mergeCell ref="T21:T22"/>
    <mergeCell ref="U21:U22"/>
    <mergeCell ref="I19:J20"/>
    <mergeCell ref="I21:J22"/>
    <mergeCell ref="C19:C20"/>
    <mergeCell ref="E19:H19"/>
    <mergeCell ref="L19:N19"/>
    <mergeCell ref="P19:S19"/>
    <mergeCell ref="T19:T20"/>
    <mergeCell ref="E20:H20"/>
    <mergeCell ref="E22:H22"/>
    <mergeCell ref="L20:N20"/>
    <mergeCell ref="L22:N22"/>
    <mergeCell ref="U19:U20"/>
    <mergeCell ref="P20:S20"/>
    <mergeCell ref="P22:S22"/>
    <mergeCell ref="U3:U4"/>
    <mergeCell ref="T11:T12"/>
    <mergeCell ref="U11:U12"/>
    <mergeCell ref="P48:S48"/>
    <mergeCell ref="P50:S50"/>
    <mergeCell ref="T13:T14"/>
    <mergeCell ref="U13:U14"/>
    <mergeCell ref="E13:H13"/>
    <mergeCell ref="L13:N13"/>
    <mergeCell ref="P13:S13"/>
    <mergeCell ref="I13:J14"/>
    <mergeCell ref="C8:E8"/>
    <mergeCell ref="G6:L6"/>
    <mergeCell ref="G8:L8"/>
    <mergeCell ref="E10:H10"/>
    <mergeCell ref="N5:Q5"/>
    <mergeCell ref="N6:Q6"/>
    <mergeCell ref="N7:Q7"/>
    <mergeCell ref="N8:Q8"/>
    <mergeCell ref="K7:L7"/>
    <mergeCell ref="S6:T6"/>
    <mergeCell ref="S7:U7"/>
    <mergeCell ref="S8:U8"/>
    <mergeCell ref="P18:S18"/>
    <mergeCell ref="C13:C14"/>
    <mergeCell ref="P36:S36"/>
    <mergeCell ref="P38:S38"/>
    <mergeCell ref="P40:S40"/>
    <mergeCell ref="P42:S42"/>
    <mergeCell ref="S5:T5"/>
    <mergeCell ref="C17:C18"/>
    <mergeCell ref="E17:H17"/>
    <mergeCell ref="L17:N17"/>
    <mergeCell ref="P17:S17"/>
    <mergeCell ref="T17:T18"/>
    <mergeCell ref="C15:C16"/>
    <mergeCell ref="H7:I7"/>
    <mergeCell ref="G5:L5"/>
    <mergeCell ref="L10:N10"/>
    <mergeCell ref="T15:T16"/>
    <mergeCell ref="E18:H18"/>
    <mergeCell ref="L16:N16"/>
    <mergeCell ref="L18:N18"/>
    <mergeCell ref="E16:H16"/>
    <mergeCell ref="P16:S16"/>
    <mergeCell ref="C5:E5"/>
    <mergeCell ref="C6:E6"/>
    <mergeCell ref="C7:E7"/>
    <mergeCell ref="T53:U53"/>
    <mergeCell ref="E11:H11"/>
    <mergeCell ref="L11:N11"/>
    <mergeCell ref="P11:S11"/>
    <mergeCell ref="T52:U52"/>
    <mergeCell ref="U17:U18"/>
    <mergeCell ref="I15:J16"/>
    <mergeCell ref="I17:J18"/>
    <mergeCell ref="U39:U40"/>
    <mergeCell ref="U43:U44"/>
    <mergeCell ref="C52:S53"/>
    <mergeCell ref="E12:H12"/>
    <mergeCell ref="L12:N12"/>
    <mergeCell ref="L14:N14"/>
    <mergeCell ref="U47:U48"/>
    <mergeCell ref="U49:U50"/>
    <mergeCell ref="U15:U16"/>
    <mergeCell ref="U23:U24"/>
    <mergeCell ref="U27:U28"/>
    <mergeCell ref="U31:U32"/>
    <mergeCell ref="C11:C12"/>
    <mergeCell ref="E15:H15"/>
    <mergeCell ref="L15:N15"/>
    <mergeCell ref="P15:S15"/>
  </mergeCells>
  <dataValidations count="1">
    <dataValidation type="list" allowBlank="1" showInputMessage="1" showErrorMessage="1" sqref="G5:L5">
      <formula1>$AD$2:$AD$4</formula1>
    </dataValidation>
  </dataValidations>
  <pageMargins left="0.39370078740157483" right="0.39370078740157483" top="0.59055118110236227" bottom="0.39370078740157483" header="0.31496062992125984" footer="0.31496062992125984"/>
  <pageSetup paperSize="9" fitToWidth="2" fitToHeight="2" orientation="landscape" r:id="rId1"/>
  <headerFooter>
    <oddFooter>&amp;CSeite &amp;P von &amp;N</oddFooter>
  </headerFooter>
  <rowBreaks count="1" manualBreakCount="1">
    <brk id="34" max="16383" man="1"/>
  </rowBreaks>
  <drawing r:id="rId2"/>
  <legacyDrawing r:id="rId3"/>
  <picture r:id="rId4"/>
  <controls>
    <mc:AlternateContent xmlns:mc="http://schemas.openxmlformats.org/markup-compatibility/2006">
      <mc:Choice Requires="x14">
        <control shapeId="1025" r:id="rId5" name="CommandButton1">
          <controlPr defaultSize="0" autoLine="0" autoPict="0" r:id="rId6">
            <anchor moveWithCells="1">
              <from>
                <xdr:col>24</xdr:col>
                <xdr:colOff>9525</xdr:colOff>
                <xdr:row>14</xdr:row>
                <xdr:rowOff>38100</xdr:rowOff>
              </from>
              <to>
                <xdr:col>27</xdr:col>
                <xdr:colOff>0</xdr:colOff>
                <xdr:row>16</xdr:row>
                <xdr:rowOff>57150</xdr:rowOff>
              </to>
            </anchor>
          </controlPr>
        </control>
      </mc:Choice>
      <mc:Fallback>
        <control shapeId="1025" r:id="rId5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-0.249977111117893"/>
  </sheetPr>
  <dimension ref="A1:V65"/>
  <sheetViews>
    <sheetView showGridLines="0" showRowColHeaders="0" zoomScaleNormal="100" workbookViewId="0">
      <selection activeCell="I7" sqref="I7:I8"/>
    </sheetView>
  </sheetViews>
  <sheetFormatPr baseColWidth="10" defaultColWidth="11.42578125" defaultRowHeight="12.75"/>
  <cols>
    <col min="1" max="1" width="6.7109375" style="3" customWidth="1"/>
    <col min="2" max="2" width="2.7109375" style="3" customWidth="1"/>
    <col min="3" max="3" width="22.7109375" style="3" customWidth="1"/>
    <col min="4" max="6" width="10.7109375" style="3" customWidth="1"/>
    <col min="7" max="7" width="2.7109375" style="3" customWidth="1"/>
    <col min="8" max="8" width="11.42578125" style="3"/>
    <col min="9" max="9" width="5.7109375" style="3" customWidth="1"/>
    <col min="10" max="16384" width="11.42578125" style="3"/>
  </cols>
  <sheetData>
    <row r="1" spans="2:22">
      <c r="H1" s="4"/>
      <c r="I1" s="47">
        <f>SUM(Data!H2:H5)</f>
        <v>0</v>
      </c>
      <c r="J1" s="24"/>
      <c r="K1" s="24"/>
      <c r="L1" s="4"/>
      <c r="M1" s="4"/>
      <c r="N1" s="4"/>
      <c r="O1" s="4"/>
      <c r="P1" s="4"/>
      <c r="Q1" s="4"/>
      <c r="R1" s="4"/>
      <c r="S1" s="4"/>
      <c r="T1" s="4"/>
      <c r="U1" s="4"/>
    </row>
    <row r="2" spans="2:22">
      <c r="B2" s="2"/>
      <c r="C2" s="2"/>
      <c r="D2" s="2"/>
      <c r="E2" s="2"/>
      <c r="F2" s="2"/>
      <c r="G2" s="2"/>
      <c r="H2" s="4"/>
      <c r="I2" s="24"/>
      <c r="J2" s="24"/>
      <c r="K2" s="2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2" ht="33.75" customHeight="1">
      <c r="B3" s="2"/>
      <c r="C3" s="186" t="str">
        <f>IF(I1&lt;&gt;0,VLOOKUP(I1,Data!H2:S5,2,FALSE),"")</f>
        <v/>
      </c>
      <c r="D3" s="186"/>
      <c r="E3" s="186"/>
      <c r="F3" s="186"/>
      <c r="G3" s="2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2:22" ht="15" customHeight="1">
      <c r="B4" s="2"/>
      <c r="C4" s="176"/>
      <c r="D4" s="176"/>
      <c r="E4" s="176"/>
      <c r="F4" s="176"/>
      <c r="G4" s="2"/>
      <c r="H4" s="24"/>
      <c r="I4" s="173" t="s">
        <v>31</v>
      </c>
      <c r="J4" s="173"/>
      <c r="K4" s="173"/>
      <c r="L4" s="25"/>
      <c r="M4" s="25"/>
      <c r="N4" s="25"/>
      <c r="O4" s="5"/>
      <c r="P4" s="5"/>
      <c r="Q4" s="5"/>
      <c r="R4" s="5"/>
      <c r="S4" s="5"/>
      <c r="T4" s="5"/>
      <c r="U4" s="5"/>
      <c r="V4" s="6"/>
    </row>
    <row r="5" spans="2:22" ht="20.25" customHeight="1">
      <c r="B5" s="2"/>
      <c r="C5" s="187" t="str">
        <f>IF(I1&lt;&gt;0,VLOOKUP(I1,Data!H2:S5,3,FALSE),"")</f>
        <v/>
      </c>
      <c r="D5" s="187"/>
      <c r="E5" s="187"/>
      <c r="F5" s="187"/>
      <c r="G5" s="2"/>
      <c r="H5" s="24"/>
      <c r="I5" s="173"/>
      <c r="J5" s="173"/>
      <c r="K5" s="173"/>
      <c r="L5" s="24"/>
      <c r="M5" s="24"/>
      <c r="N5" s="24"/>
      <c r="V5" s="6"/>
    </row>
    <row r="6" spans="2:22" ht="15" customHeight="1">
      <c r="B6" s="2"/>
      <c r="C6" s="188" t="s">
        <v>108</v>
      </c>
      <c r="D6" s="188"/>
      <c r="E6" s="188"/>
      <c r="F6" s="188"/>
      <c r="G6" s="2"/>
      <c r="H6" s="24"/>
      <c r="J6" s="24"/>
      <c r="K6" s="24"/>
      <c r="L6" s="24"/>
      <c r="M6" s="24"/>
      <c r="N6" s="24"/>
      <c r="V6" s="6" t="s">
        <v>13</v>
      </c>
    </row>
    <row r="7" spans="2:22" ht="15" customHeight="1">
      <c r="B7" s="2"/>
      <c r="C7" s="190"/>
      <c r="D7" s="190"/>
      <c r="E7" s="190"/>
      <c r="F7" s="190"/>
      <c r="G7" s="2"/>
      <c r="H7" s="24"/>
      <c r="I7" s="198"/>
      <c r="J7" s="24"/>
      <c r="K7" s="24"/>
      <c r="L7" s="24"/>
      <c r="M7" s="24"/>
      <c r="N7" s="24"/>
      <c r="V7" s="6"/>
    </row>
    <row r="8" spans="2:22" ht="15.95" customHeight="1">
      <c r="B8" s="2"/>
      <c r="C8" s="189" t="str">
        <f>IF(I1&lt;&gt;0,IF(ISERROR(VLOOKUP(I1,Data!H2:S5,4,FALSE)),"",VLOOKUP(I1,Data!H2:S5,4,FALSE)),"")</f>
        <v/>
      </c>
      <c r="D8" s="189"/>
      <c r="E8" s="189"/>
      <c r="F8" s="189"/>
      <c r="G8" s="2"/>
      <c r="H8" s="24"/>
      <c r="I8" s="199"/>
      <c r="J8" s="24"/>
      <c r="K8" s="24"/>
      <c r="L8" s="24"/>
      <c r="M8" s="24"/>
      <c r="N8" s="24"/>
      <c r="V8" s="6" t="s">
        <v>13</v>
      </c>
    </row>
    <row r="9" spans="2:22" ht="39.950000000000003" customHeight="1">
      <c r="B9" s="2"/>
      <c r="C9" s="176"/>
      <c r="D9" s="176"/>
      <c r="E9" s="176"/>
      <c r="F9" s="176"/>
      <c r="G9" s="2"/>
      <c r="H9" s="4"/>
      <c r="I9" s="50"/>
      <c r="J9" s="50"/>
      <c r="K9" s="50"/>
      <c r="L9" s="4"/>
      <c r="O9" s="4"/>
      <c r="P9" s="4"/>
      <c r="Q9" s="4"/>
      <c r="R9" s="4"/>
      <c r="S9" s="4"/>
      <c r="T9" s="4"/>
      <c r="U9" s="4"/>
    </row>
    <row r="10" spans="2:22" ht="20.100000000000001" customHeight="1">
      <c r="B10" s="2"/>
      <c r="C10" s="181" t="str">
        <f>IF(I7&lt;&gt;0,IF(ISERROR(VLOOKUP(I7,B36:F55,2,FALSE)),"",VLOOKUP(I7,B36:F55,2,FALSE)),"")</f>
        <v/>
      </c>
      <c r="D10" s="181"/>
      <c r="E10" s="181"/>
      <c r="F10" s="181"/>
      <c r="G10" s="2"/>
      <c r="H10" s="4"/>
      <c r="I10" s="50"/>
      <c r="J10" s="50"/>
      <c r="K10" s="50"/>
      <c r="R10" s="4"/>
      <c r="S10" s="4"/>
      <c r="T10" s="4"/>
      <c r="U10" s="4"/>
    </row>
    <row r="11" spans="2:22" ht="12.95" customHeight="1">
      <c r="B11" s="2"/>
      <c r="C11" s="182" t="str">
        <f>IF(I1&lt;&gt;0,"Name","")</f>
        <v/>
      </c>
      <c r="D11" s="182"/>
      <c r="E11" s="182"/>
      <c r="F11" s="182"/>
      <c r="G11" s="2"/>
      <c r="H11" s="4"/>
      <c r="J11" s="4"/>
      <c r="R11" s="4"/>
      <c r="S11" s="4"/>
      <c r="T11" s="4"/>
      <c r="U11" s="4"/>
    </row>
    <row r="12" spans="2:22" ht="12.95" customHeight="1">
      <c r="B12" s="2"/>
      <c r="C12" s="190"/>
      <c r="D12" s="190"/>
      <c r="E12" s="190"/>
      <c r="F12" s="190"/>
      <c r="G12" s="2"/>
      <c r="H12" s="7" t="s">
        <v>14</v>
      </c>
      <c r="J12" s="4"/>
      <c r="R12" s="4"/>
      <c r="S12" s="4"/>
      <c r="T12" s="4"/>
      <c r="U12" s="4"/>
    </row>
    <row r="13" spans="2:22" ht="20.100000000000001" customHeight="1">
      <c r="B13" s="2"/>
      <c r="C13" s="181" t="str">
        <f>IF(I7&lt;&gt;0,IF(ISERROR(VLOOKUP(I7,B36:F55,3,FALSE)),"",VLOOKUP(I7,B36:F55,3,FALSE)),"")</f>
        <v/>
      </c>
      <c r="D13" s="181"/>
      <c r="E13" s="181"/>
      <c r="F13" s="181"/>
      <c r="G13" s="2"/>
      <c r="H13" s="4"/>
      <c r="I13" s="4"/>
      <c r="J13" s="4"/>
      <c r="R13" s="4"/>
      <c r="S13" s="4"/>
      <c r="T13" s="4"/>
      <c r="U13" s="4"/>
    </row>
    <row r="14" spans="2:22" ht="12.95" customHeight="1">
      <c r="B14" s="2"/>
      <c r="C14" s="182" t="str">
        <f>IF(I1&lt;&gt;0,"Vorname","")</f>
        <v/>
      </c>
      <c r="D14" s="182"/>
      <c r="E14" s="182"/>
      <c r="F14" s="182"/>
      <c r="G14" s="2"/>
      <c r="H14" s="4"/>
      <c r="I14" s="4"/>
      <c r="J14" s="4"/>
      <c r="R14" s="4"/>
      <c r="S14" s="4"/>
      <c r="T14" s="4"/>
      <c r="U14" s="4"/>
    </row>
    <row r="15" spans="2:22" ht="12.95" customHeight="1">
      <c r="B15" s="2"/>
      <c r="C15" s="179"/>
      <c r="D15" s="179"/>
      <c r="E15" s="179"/>
      <c r="F15" s="179"/>
      <c r="G15" s="2"/>
      <c r="H15" s="4"/>
      <c r="I15" s="4"/>
      <c r="J15" s="4"/>
      <c r="R15" s="4"/>
      <c r="S15" s="4"/>
      <c r="T15" s="4"/>
      <c r="U15" s="4"/>
    </row>
    <row r="16" spans="2:22" ht="18">
      <c r="B16" s="2"/>
      <c r="C16" s="180" t="str">
        <f>IF(I7&lt;&gt;0,IF(ISERROR(VLOOKUP(I7,B36:F55,4,FALSE)),"",VLOOKUP(I7,B36:F55,4,FALSE)),"")</f>
        <v/>
      </c>
      <c r="D16" s="181"/>
      <c r="E16" s="181"/>
      <c r="F16" s="181"/>
      <c r="G16" s="2"/>
      <c r="H16" s="4"/>
      <c r="I16" s="4"/>
      <c r="J16" s="4"/>
      <c r="R16" s="4"/>
      <c r="S16" s="4"/>
      <c r="T16" s="4"/>
      <c r="U16" s="4"/>
    </row>
    <row r="17" spans="2:21" ht="12.95" customHeight="1">
      <c r="B17" s="2"/>
      <c r="C17" s="182" t="str">
        <f>IF(I1&lt;&gt;0,"Geburtsdatum","")</f>
        <v/>
      </c>
      <c r="D17" s="182"/>
      <c r="E17" s="182"/>
      <c r="F17" s="182"/>
      <c r="G17" s="2"/>
      <c r="H17" s="4"/>
      <c r="I17" s="4"/>
      <c r="J17" s="4"/>
      <c r="R17" s="4"/>
      <c r="S17" s="4"/>
      <c r="T17" s="4"/>
      <c r="U17" s="4"/>
    </row>
    <row r="18" spans="2:21" ht="39.950000000000003" customHeight="1">
      <c r="B18" s="2"/>
      <c r="C18" s="176"/>
      <c r="D18" s="176"/>
      <c r="E18" s="176"/>
      <c r="F18" s="176"/>
      <c r="G18" s="2"/>
      <c r="H18" s="183" t="s">
        <v>30</v>
      </c>
      <c r="I18" s="183"/>
      <c r="J18" s="4"/>
      <c r="R18" s="4"/>
      <c r="S18" s="4"/>
      <c r="T18" s="4"/>
      <c r="U18" s="4"/>
    </row>
    <row r="19" spans="2:21" ht="15" customHeight="1">
      <c r="B19" s="2"/>
      <c r="C19" s="178" t="str">
        <f>IF(I1&lt;&gt;0,VLOOKUP(I1,Data!H2:S5,5,FALSE),"")</f>
        <v/>
      </c>
      <c r="D19" s="178"/>
      <c r="E19" s="178"/>
      <c r="F19" s="178"/>
      <c r="G19" s="2"/>
      <c r="H19" s="183"/>
      <c r="I19" s="183"/>
      <c r="J19" s="4"/>
      <c r="R19" s="4"/>
      <c r="S19" s="4"/>
      <c r="T19" s="4"/>
      <c r="U19" s="4"/>
    </row>
    <row r="20" spans="2:21" ht="15" customHeight="1">
      <c r="B20" s="2"/>
      <c r="C20" s="178" t="str">
        <f>IF(I1&lt;&gt;0,VLOOKUP(I1,Data!H2:S5,6,FALSE),"")</f>
        <v/>
      </c>
      <c r="D20" s="178"/>
      <c r="E20" s="178"/>
      <c r="F20" s="178"/>
      <c r="G20" s="2"/>
      <c r="H20" s="183"/>
      <c r="I20" s="183"/>
      <c r="J20" s="4"/>
      <c r="R20" s="4"/>
      <c r="S20" s="4"/>
      <c r="T20" s="4"/>
      <c r="U20" s="4"/>
    </row>
    <row r="21" spans="2:21" ht="15" customHeight="1">
      <c r="B21" s="2"/>
      <c r="C21" s="178" t="str">
        <f>IF(I1&lt;&gt;0,VLOOKUP(I1,Data!H2:S5,7,FALSE),"")</f>
        <v/>
      </c>
      <c r="D21" s="178"/>
      <c r="E21" s="178"/>
      <c r="F21" s="178"/>
      <c r="G21" s="2"/>
      <c r="H21" s="183"/>
      <c r="I21" s="183"/>
      <c r="J21" s="4"/>
      <c r="R21" s="4"/>
      <c r="S21" s="4"/>
      <c r="T21" s="4"/>
      <c r="U21" s="4"/>
    </row>
    <row r="22" spans="2:21" ht="39.950000000000003" customHeight="1">
      <c r="B22" s="2"/>
      <c r="C22" s="176"/>
      <c r="D22" s="176"/>
      <c r="E22" s="176"/>
      <c r="F22" s="176"/>
      <c r="G22" s="2"/>
      <c r="H22" s="4"/>
      <c r="I22" s="4"/>
      <c r="J22" s="4"/>
      <c r="R22" s="4"/>
      <c r="S22" s="4"/>
      <c r="T22" s="4"/>
      <c r="U22" s="4"/>
    </row>
    <row r="23" spans="2:21" ht="12.95" customHeight="1">
      <c r="B23" s="2"/>
      <c r="C23" s="174" t="str">
        <f>IF(I1&lt;&gt;0,TNL!G8,"")</f>
        <v/>
      </c>
      <c r="D23" s="174"/>
      <c r="E23" s="85" t="str">
        <f>IF(I1&lt;&gt;0,TNL!H7,"")</f>
        <v/>
      </c>
      <c r="F23" s="86" t="str">
        <f>IF(I1&lt;&gt;0,TNL!K7,"")</f>
        <v/>
      </c>
      <c r="G23" s="2"/>
      <c r="H23" s="4"/>
      <c r="I23" s="4"/>
      <c r="J23" s="4"/>
      <c r="R23" s="4"/>
      <c r="S23" s="4"/>
      <c r="T23" s="4"/>
      <c r="U23" s="4"/>
    </row>
    <row r="24" spans="2:21" ht="12.95" customHeight="1">
      <c r="B24" s="2"/>
      <c r="C24" s="175" t="str">
        <f>IF(I1&lt;&gt;0,VLOOKUP(I1,Data!H2:S5,12,FALSE),"")</f>
        <v/>
      </c>
      <c r="D24" s="175"/>
      <c r="E24" s="9" t="str">
        <f>IF(I1&lt;&gt;0,"vom","")</f>
        <v/>
      </c>
      <c r="F24" s="9" t="str">
        <f>IF(I1&lt;&gt;0,"bis","")</f>
        <v/>
      </c>
      <c r="G24" s="2"/>
      <c r="H24" s="4"/>
      <c r="I24" s="4"/>
      <c r="J24" s="4"/>
      <c r="R24" s="4"/>
      <c r="S24" s="4"/>
      <c r="T24" s="4"/>
      <c r="U24" s="4"/>
    </row>
    <row r="25" spans="2:21" ht="9.9499999999999993" customHeight="1">
      <c r="B25" s="2"/>
      <c r="C25" s="10"/>
      <c r="D25" s="42"/>
      <c r="E25" s="177"/>
      <c r="F25" s="177"/>
      <c r="G25" s="2"/>
      <c r="H25" s="7"/>
      <c r="I25" s="4"/>
      <c r="J25" s="4"/>
      <c r="R25" s="4"/>
      <c r="S25" s="4"/>
      <c r="T25" s="4"/>
      <c r="U25" s="4"/>
    </row>
    <row r="26" spans="2:21" ht="12.95" customHeight="1">
      <c r="B26" s="2"/>
      <c r="C26" s="197" t="str">
        <f>IF(I1&lt;&gt;0,TNL!S6,"")</f>
        <v/>
      </c>
      <c r="D26" s="42"/>
      <c r="E26" s="177"/>
      <c r="F26" s="177"/>
      <c r="G26" s="2"/>
      <c r="H26" s="4"/>
      <c r="I26" s="4"/>
      <c r="J26" s="4"/>
      <c r="R26" s="4"/>
      <c r="S26" s="4"/>
      <c r="T26" s="4"/>
      <c r="U26" s="4"/>
    </row>
    <row r="27" spans="2:21" ht="15" customHeight="1">
      <c r="B27" s="2"/>
      <c r="C27" s="84" t="str">
        <f>IF(I1&lt;&gt;0,TNL!U6,"")</f>
        <v/>
      </c>
      <c r="D27" s="43"/>
      <c r="E27" s="112"/>
      <c r="F27" s="112"/>
      <c r="G27" s="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12.95" customHeight="1">
      <c r="B28" s="2"/>
      <c r="C28" s="11" t="str">
        <f>IF(I1&lt;&gt;0,"Name und Nr. des Ausbilders","")</f>
        <v/>
      </c>
      <c r="D28" s="11"/>
      <c r="E28" s="12"/>
      <c r="F28" s="13" t="str">
        <f>IF(I1&lt;&gt;0,"Unterschrift des Ausbilders","")</f>
        <v/>
      </c>
      <c r="G28" s="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ht="9.9499999999999993" customHeight="1">
      <c r="B29" s="2"/>
      <c r="C29" s="176"/>
      <c r="D29" s="176"/>
      <c r="E29" s="177"/>
      <c r="F29" s="177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ht="12.95" customHeight="1">
      <c r="B30" s="2"/>
      <c r="C30" s="184" t="str">
        <f>IF(I1&lt;&gt;0,TNL!S5,"")</f>
        <v/>
      </c>
      <c r="D30" s="10"/>
      <c r="E30" s="177"/>
      <c r="F30" s="177"/>
      <c r="G30" s="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5" customHeight="1">
      <c r="B31" s="2"/>
      <c r="C31" s="185"/>
      <c r="D31" s="8" t="str">
        <f>IF(I1&lt;&gt;0,TNL!K7,"")</f>
        <v/>
      </c>
      <c r="E31" s="112"/>
      <c r="F31" s="11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12.95" customHeight="1">
      <c r="B32" s="2"/>
      <c r="C32" s="11" t="str">
        <f>IF(I1&lt;&gt;0,"Ausfertigungsstelle","")</f>
        <v/>
      </c>
      <c r="D32" s="9" t="str">
        <f>IF(I1&lt;&gt;0,"Datum","")</f>
        <v/>
      </c>
      <c r="E32" s="10"/>
      <c r="F32" s="14" t="str">
        <f>IF(I1&lt;&gt;0,"Stempel | Unterschrift","")</f>
        <v/>
      </c>
      <c r="G32" s="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>
      <c r="B33" s="2"/>
      <c r="C33" s="10"/>
      <c r="D33" s="10"/>
      <c r="E33" s="10"/>
      <c r="F33" s="10"/>
      <c r="G33" s="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>
      <c r="A34" s="24"/>
      <c r="B34" s="24"/>
      <c r="C34" s="25"/>
      <c r="D34" s="25"/>
      <c r="E34" s="25"/>
      <c r="F34" s="25"/>
      <c r="G34" s="24"/>
      <c r="H34" s="24"/>
      <c r="I34" s="24"/>
      <c r="J34" s="24"/>
      <c r="K34" s="4"/>
      <c r="L34" s="4"/>
      <c r="M34" s="4"/>
      <c r="N34" s="4"/>
      <c r="O34" s="4"/>
      <c r="P34" s="4"/>
      <c r="Q34" s="4"/>
      <c r="R34" s="4"/>
    </row>
    <row r="35" spans="1:21">
      <c r="A35" s="104" t="s">
        <v>7</v>
      </c>
      <c r="B35" s="104" t="s">
        <v>8</v>
      </c>
      <c r="C35" s="105" t="s">
        <v>2</v>
      </c>
      <c r="D35" s="105" t="s">
        <v>3</v>
      </c>
      <c r="E35" s="104" t="s">
        <v>9</v>
      </c>
      <c r="F35" s="106" t="s">
        <v>10</v>
      </c>
      <c r="G35" s="52"/>
      <c r="H35" s="52"/>
      <c r="I35" s="24"/>
      <c r="J35" s="24"/>
      <c r="K35" s="4"/>
      <c r="L35" s="4"/>
      <c r="M35" s="4"/>
      <c r="N35" s="4"/>
      <c r="O35" s="4"/>
      <c r="P35" s="4"/>
      <c r="Q35" s="4"/>
      <c r="R35" s="4"/>
    </row>
    <row r="36" spans="1:21">
      <c r="A36" s="104">
        <v>1</v>
      </c>
      <c r="B36" s="53">
        <f t="shared" ref="B36:B54" si="0">IF(C36&lt;&gt;0,A36,0)</f>
        <v>0</v>
      </c>
      <c r="C36" s="107">
        <f>IF(TNL!E11&lt;&gt;0,TNL!E11,0)</f>
        <v>0</v>
      </c>
      <c r="D36" s="108">
        <f>IF(B36&lt;&gt;0,TNL!E12,0)</f>
        <v>0</v>
      </c>
      <c r="E36" s="54">
        <f>IF(B36&lt;&gt;0,TNL!I11,0)</f>
        <v>0</v>
      </c>
      <c r="F36" s="107">
        <f>IF(B36&lt;&gt;0,TNL!T11,0)</f>
        <v>0</v>
      </c>
      <c r="G36" s="52"/>
      <c r="H36" s="52"/>
      <c r="I36" s="15"/>
      <c r="J36" s="15"/>
      <c r="K36" s="15"/>
      <c r="L36" s="15"/>
      <c r="M36" s="15"/>
      <c r="N36" s="17"/>
      <c r="O36" s="17"/>
      <c r="P36" s="4"/>
      <c r="Q36" s="4"/>
      <c r="R36" s="4"/>
    </row>
    <row r="37" spans="1:21" ht="12.75" customHeight="1">
      <c r="A37" s="104">
        <v>2</v>
      </c>
      <c r="B37" s="53">
        <f t="shared" si="0"/>
        <v>0</v>
      </c>
      <c r="C37" s="107">
        <f>IF(TNL!E13&lt;&gt;0,TNL!E13,0)</f>
        <v>0</v>
      </c>
      <c r="D37" s="108">
        <f>IF(B37&lt;&gt;0,TNL!E14,0)</f>
        <v>0</v>
      </c>
      <c r="E37" s="54">
        <f>IF(B37&lt;&gt;0,TNL!I13,0)</f>
        <v>0</v>
      </c>
      <c r="F37" s="107">
        <f>IF(B37&lt;&gt;0,TNL!T13,0)</f>
        <v>0</v>
      </c>
      <c r="G37" s="52"/>
      <c r="H37" s="52"/>
      <c r="I37" s="25"/>
      <c r="J37" s="26"/>
      <c r="K37" s="16"/>
      <c r="L37" s="18"/>
      <c r="M37" s="16"/>
      <c r="N37" s="4"/>
      <c r="O37" s="4"/>
      <c r="P37" s="4"/>
      <c r="Q37" s="4"/>
      <c r="R37" s="4"/>
    </row>
    <row r="38" spans="1:21">
      <c r="A38" s="104">
        <v>3</v>
      </c>
      <c r="B38" s="53">
        <f t="shared" si="0"/>
        <v>0</v>
      </c>
      <c r="C38" s="107">
        <f>IF(TNL!E15&lt;&gt;0,TNL!E15,0)</f>
        <v>0</v>
      </c>
      <c r="D38" s="108">
        <f>IF(B38&lt;&gt;0,TNL!E16,0)</f>
        <v>0</v>
      </c>
      <c r="E38" s="54">
        <f>IF(B38&lt;&gt;0,TNL!I15,0)</f>
        <v>0</v>
      </c>
      <c r="F38" s="107">
        <f>IF(B38&lt;&gt;0,TNL!T15,0)</f>
        <v>0</v>
      </c>
      <c r="G38" s="52"/>
      <c r="H38" s="52"/>
      <c r="I38" s="25"/>
      <c r="J38" s="26"/>
      <c r="K38" s="16"/>
      <c r="L38" s="16"/>
      <c r="M38" s="16"/>
      <c r="N38" s="4"/>
      <c r="O38" s="4"/>
      <c r="P38" s="4"/>
      <c r="Q38" s="4"/>
      <c r="R38" s="4"/>
    </row>
    <row r="39" spans="1:21">
      <c r="A39" s="55">
        <v>4</v>
      </c>
      <c r="B39" s="53">
        <f t="shared" si="0"/>
        <v>0</v>
      </c>
      <c r="C39" s="107">
        <f>IF(TNL!E17&lt;&gt;0,TNL!E17,0)</f>
        <v>0</v>
      </c>
      <c r="D39" s="108">
        <f>IF(B39&lt;&gt;0,TNL!E18,0)</f>
        <v>0</v>
      </c>
      <c r="E39" s="54">
        <f>IF(B39&lt;&gt;0,TNL!I17,0)</f>
        <v>0</v>
      </c>
      <c r="F39" s="107">
        <f>IF(B39&lt;&gt;0,TNL!T17,0)</f>
        <v>0</v>
      </c>
      <c r="G39" s="52"/>
      <c r="H39" s="52"/>
      <c r="I39" s="25"/>
      <c r="J39" s="26"/>
      <c r="K39" s="16"/>
      <c r="L39" s="16"/>
      <c r="M39" s="16"/>
      <c r="N39" s="4"/>
      <c r="O39" s="4"/>
      <c r="P39" s="4"/>
      <c r="Q39" s="4"/>
      <c r="R39" s="4"/>
    </row>
    <row r="40" spans="1:21">
      <c r="A40" s="55">
        <v>5</v>
      </c>
      <c r="B40" s="53">
        <f t="shared" si="0"/>
        <v>0</v>
      </c>
      <c r="C40" s="107">
        <f>IF(TNL!E19&lt;&gt;0,TNL!E19,0)</f>
        <v>0</v>
      </c>
      <c r="D40" s="108">
        <f>IF(B40&lt;&gt;0,TNL!E20,0)</f>
        <v>0</v>
      </c>
      <c r="E40" s="54">
        <f>IF(B40&lt;&gt;0,TNL!I19,0)</f>
        <v>0</v>
      </c>
      <c r="F40" s="107">
        <f>IF(B40&lt;&gt;0,TNL!T19,0)</f>
        <v>0</v>
      </c>
      <c r="G40" s="52"/>
      <c r="H40" s="52"/>
      <c r="I40" s="25"/>
      <c r="J40" s="26"/>
      <c r="K40" s="16"/>
      <c r="L40" s="16"/>
      <c r="M40" s="16"/>
      <c r="N40" s="4"/>
      <c r="O40" s="4"/>
      <c r="P40" s="4"/>
      <c r="Q40" s="4"/>
      <c r="R40" s="4"/>
    </row>
    <row r="41" spans="1:21">
      <c r="A41" s="55">
        <v>6</v>
      </c>
      <c r="B41" s="53">
        <f t="shared" si="0"/>
        <v>0</v>
      </c>
      <c r="C41" s="107">
        <f>IF(TNL!E21&lt;&gt;0,TNL!E21,0)</f>
        <v>0</v>
      </c>
      <c r="D41" s="108">
        <f>IF(B41&lt;&gt;0,TNL!E22,0)</f>
        <v>0</v>
      </c>
      <c r="E41" s="54">
        <f>IF(B41&lt;&gt;0,TNL!I21,0)</f>
        <v>0</v>
      </c>
      <c r="F41" s="107">
        <f>IF(B41&lt;&gt;0,TNL!T21,0)</f>
        <v>0</v>
      </c>
      <c r="G41" s="52"/>
      <c r="H41" s="52"/>
      <c r="I41" s="27"/>
      <c r="J41" s="24"/>
      <c r="K41" s="4"/>
      <c r="L41" s="4"/>
      <c r="M41" s="4"/>
      <c r="N41" s="4"/>
      <c r="O41" s="4"/>
      <c r="P41" s="4"/>
      <c r="Q41" s="4"/>
      <c r="R41" s="4"/>
    </row>
    <row r="42" spans="1:21">
      <c r="A42" s="55">
        <v>7</v>
      </c>
      <c r="B42" s="53">
        <f t="shared" si="0"/>
        <v>0</v>
      </c>
      <c r="C42" s="107">
        <f>IF(TNL!E23&lt;&gt;0,TNL!E23,0)</f>
        <v>0</v>
      </c>
      <c r="D42" s="108">
        <f>IF(B42&lt;&gt;0,TNL!E24,0)</f>
        <v>0</v>
      </c>
      <c r="E42" s="54">
        <f>IF(B42&lt;&gt;0,TNL!I23,0)</f>
        <v>0</v>
      </c>
      <c r="F42" s="107">
        <f>IF(B42&lt;&gt;0,TNL!T23,0)</f>
        <v>0</v>
      </c>
      <c r="G42" s="52"/>
      <c r="H42" s="52"/>
      <c r="I42" s="24"/>
      <c r="J42" s="24"/>
      <c r="K42" s="4"/>
      <c r="L42" s="4"/>
      <c r="M42" s="4"/>
      <c r="N42" s="4"/>
      <c r="O42" s="4"/>
      <c r="P42" s="4"/>
      <c r="Q42" s="4"/>
      <c r="R42" s="4"/>
    </row>
    <row r="43" spans="1:21" ht="15" customHeight="1">
      <c r="A43" s="55">
        <v>8</v>
      </c>
      <c r="B43" s="53">
        <f t="shared" si="0"/>
        <v>0</v>
      </c>
      <c r="C43" s="107">
        <f>IF(TNL!E25&lt;&gt;0,TNL!E25,0)</f>
        <v>0</v>
      </c>
      <c r="D43" s="108">
        <f>IF(B43&lt;&gt;0,TNL!E26,0)</f>
        <v>0</v>
      </c>
      <c r="E43" s="54">
        <f>IF(B43&lt;&gt;0,TNL!I25,0)</f>
        <v>0</v>
      </c>
      <c r="F43" s="107">
        <f>IF(B43&lt;&gt;0,TNL!T25,0)</f>
        <v>0</v>
      </c>
      <c r="G43" s="52"/>
      <c r="H43" s="52"/>
      <c r="I43" s="24"/>
      <c r="J43" s="24"/>
      <c r="K43" s="4"/>
      <c r="L43" s="4"/>
      <c r="M43" s="4"/>
      <c r="N43" s="4"/>
      <c r="O43" s="19"/>
      <c r="P43" s="4"/>
      <c r="Q43" s="4"/>
      <c r="R43" s="4"/>
    </row>
    <row r="44" spans="1:21">
      <c r="A44" s="55">
        <v>9</v>
      </c>
      <c r="B44" s="53">
        <f t="shared" si="0"/>
        <v>0</v>
      </c>
      <c r="C44" s="107">
        <f>IF(TNL!E27&lt;&gt;0,TNL!E27,0)</f>
        <v>0</v>
      </c>
      <c r="D44" s="108">
        <f>IF(B44&lt;&gt;0,TNL!E28,0)</f>
        <v>0</v>
      </c>
      <c r="E44" s="54">
        <f>IF(B44&lt;&gt;0,TNL!I27,0)</f>
        <v>0</v>
      </c>
      <c r="F44" s="107">
        <f>IF(B44&lt;&gt;0,TNL!T27,0)</f>
        <v>0</v>
      </c>
      <c r="G44" s="52"/>
      <c r="H44" s="52"/>
      <c r="I44" s="24"/>
      <c r="J44" s="24"/>
      <c r="K44" s="4"/>
      <c r="L44" s="4"/>
      <c r="M44" s="4"/>
      <c r="N44" s="4"/>
      <c r="O44" s="4"/>
      <c r="P44" s="4"/>
      <c r="Q44" s="4"/>
      <c r="R44" s="4"/>
    </row>
    <row r="45" spans="1:21">
      <c r="A45" s="55">
        <v>10</v>
      </c>
      <c r="B45" s="53">
        <f>IF(C45&lt;&gt;0,A45,0)</f>
        <v>0</v>
      </c>
      <c r="C45" s="107">
        <f>IF(TNL!E29&lt;&gt;0,TNL!E29,0)</f>
        <v>0</v>
      </c>
      <c r="D45" s="108">
        <f>IF(B45&lt;&gt;0,TNL!E30,0)</f>
        <v>0</v>
      </c>
      <c r="E45" s="54">
        <f>IF(B45&lt;&gt;0,TNL!I29,0)</f>
        <v>0</v>
      </c>
      <c r="F45" s="107">
        <f>IF(B45&lt;&gt;0,TNL!T29,0)</f>
        <v>0</v>
      </c>
      <c r="G45" s="52"/>
      <c r="H45" s="52"/>
      <c r="I45" s="24"/>
      <c r="J45" s="24"/>
      <c r="K45" s="4"/>
      <c r="L45" s="4"/>
      <c r="M45" s="4"/>
      <c r="N45" s="4"/>
      <c r="O45" s="4"/>
      <c r="P45" s="4"/>
      <c r="Q45" s="4"/>
      <c r="R45" s="4"/>
    </row>
    <row r="46" spans="1:21">
      <c r="A46" s="55">
        <v>11</v>
      </c>
      <c r="B46" s="53">
        <f t="shared" si="0"/>
        <v>0</v>
      </c>
      <c r="C46" s="107">
        <f>IF(TNL!E31&lt;&gt;0,TNL!E31,0)</f>
        <v>0</v>
      </c>
      <c r="D46" s="108">
        <f>IF(B46&lt;&gt;0,TNL!E32,0)</f>
        <v>0</v>
      </c>
      <c r="E46" s="54">
        <f>IF(B46&lt;&gt;0,TNL!I31,0)</f>
        <v>0</v>
      </c>
      <c r="F46" s="107">
        <f>IF(B46&lt;&gt;0,TNL!T31,0)</f>
        <v>0</v>
      </c>
      <c r="G46" s="52"/>
      <c r="H46" s="52"/>
      <c r="I46" s="24"/>
      <c r="J46" s="24"/>
      <c r="K46" s="4"/>
      <c r="L46" s="4"/>
      <c r="M46" s="4"/>
      <c r="N46" s="4"/>
      <c r="O46" s="4"/>
      <c r="P46" s="4"/>
      <c r="Q46" s="4"/>
      <c r="R46" s="4"/>
    </row>
    <row r="47" spans="1:21">
      <c r="A47" s="55">
        <v>12</v>
      </c>
      <c r="B47" s="53">
        <f t="shared" si="0"/>
        <v>0</v>
      </c>
      <c r="C47" s="107">
        <f>IF(TNL!E33&lt;&gt;0,TNL!E33,0)</f>
        <v>0</v>
      </c>
      <c r="D47" s="108">
        <f>IF(B47&lt;&gt;0,TNL!E34,0)</f>
        <v>0</v>
      </c>
      <c r="E47" s="54">
        <f>IF(B47&lt;&gt;0,TNL!I33,0)</f>
        <v>0</v>
      </c>
      <c r="F47" s="107">
        <f>IF(B47&lt;&gt;0,TNL!T33,0)</f>
        <v>0</v>
      </c>
      <c r="G47" s="52"/>
      <c r="H47" s="52"/>
      <c r="I47" s="24"/>
      <c r="J47" s="24"/>
      <c r="K47" s="4"/>
      <c r="L47" s="4"/>
      <c r="M47" s="4"/>
      <c r="N47" s="4"/>
      <c r="O47" s="4"/>
      <c r="P47" s="4"/>
      <c r="Q47" s="4"/>
      <c r="R47" s="4"/>
    </row>
    <row r="48" spans="1:21">
      <c r="A48" s="55">
        <v>13</v>
      </c>
      <c r="B48" s="53">
        <f t="shared" si="0"/>
        <v>0</v>
      </c>
      <c r="C48" s="107">
        <f>IF(TNL!E35&lt;&gt;0,TNL!E35,0)</f>
        <v>0</v>
      </c>
      <c r="D48" s="108">
        <f>IF(B48&lt;&gt;0,TNL!E36,0)</f>
        <v>0</v>
      </c>
      <c r="E48" s="54">
        <f>IF(B48&lt;&gt;0,TNL!I35,0)</f>
        <v>0</v>
      </c>
      <c r="F48" s="107">
        <f>IF(B48&lt;&gt;0,TNL!T35,0)</f>
        <v>0</v>
      </c>
      <c r="G48" s="52"/>
      <c r="H48" s="52"/>
      <c r="I48" s="24"/>
      <c r="J48" s="24"/>
      <c r="K48" s="4"/>
      <c r="L48" s="4"/>
      <c r="M48" s="4"/>
      <c r="N48" s="4"/>
      <c r="O48" s="4"/>
      <c r="P48" s="4"/>
      <c r="Q48" s="4"/>
      <c r="R48" s="4"/>
    </row>
    <row r="49" spans="1:18">
      <c r="A49" s="55">
        <v>14</v>
      </c>
      <c r="B49" s="53">
        <f t="shared" si="0"/>
        <v>0</v>
      </c>
      <c r="C49" s="107">
        <f>IF(TNL!E37&lt;&gt;0,TNL!E37,0)</f>
        <v>0</v>
      </c>
      <c r="D49" s="108">
        <f>IF(B49&lt;&gt;0,TNL!E38,0)</f>
        <v>0</v>
      </c>
      <c r="E49" s="54">
        <f>IF(B49&lt;&gt;0,TNL!I37,0)</f>
        <v>0</v>
      </c>
      <c r="F49" s="107">
        <f>IF(B49&lt;&gt;0,TNL!T37,0)</f>
        <v>0</v>
      </c>
      <c r="G49" s="52"/>
      <c r="H49" s="52"/>
      <c r="I49" s="24"/>
      <c r="J49" s="24"/>
      <c r="K49" s="4"/>
      <c r="L49" s="4"/>
      <c r="M49" s="4"/>
      <c r="N49" s="4"/>
      <c r="O49" s="4"/>
      <c r="P49" s="4"/>
      <c r="Q49" s="4"/>
      <c r="R49" s="4"/>
    </row>
    <row r="50" spans="1:18">
      <c r="A50" s="55">
        <v>15</v>
      </c>
      <c r="B50" s="53">
        <f t="shared" si="0"/>
        <v>0</v>
      </c>
      <c r="C50" s="107">
        <f>IF(TNL!E39&lt;&gt;0,TNL!E39,0)</f>
        <v>0</v>
      </c>
      <c r="D50" s="108">
        <f>IF(B50&lt;&gt;0,TNL!E40,0)</f>
        <v>0</v>
      </c>
      <c r="E50" s="54">
        <f>IF(B50&lt;&gt;0,TNL!I39,0)</f>
        <v>0</v>
      </c>
      <c r="F50" s="107">
        <f>IF(B50&lt;&gt;0,TNL!T39,0)</f>
        <v>0</v>
      </c>
      <c r="G50" s="52"/>
      <c r="H50" s="52"/>
      <c r="I50" s="24"/>
      <c r="J50" s="24"/>
      <c r="K50" s="4"/>
      <c r="L50" s="4"/>
      <c r="M50" s="4"/>
      <c r="N50" s="4"/>
      <c r="O50" s="4"/>
      <c r="P50" s="4"/>
      <c r="Q50" s="4"/>
      <c r="R50" s="4"/>
    </row>
    <row r="51" spans="1:18">
      <c r="A51" s="55">
        <v>16</v>
      </c>
      <c r="B51" s="53">
        <f t="shared" si="0"/>
        <v>0</v>
      </c>
      <c r="C51" s="107">
        <f>IF(TNL!E41&lt;&gt;0,TNL!E41,0)</f>
        <v>0</v>
      </c>
      <c r="D51" s="108">
        <f>IF(B51&lt;&gt;0,TNL!E42,0)</f>
        <v>0</v>
      </c>
      <c r="E51" s="54">
        <f>IF(B51&lt;&gt;0,TNL!I41,0)</f>
        <v>0</v>
      </c>
      <c r="F51" s="107">
        <f>IF(B51&lt;&gt;0,TNL!T41,0)</f>
        <v>0</v>
      </c>
      <c r="G51" s="52"/>
      <c r="H51" s="52"/>
      <c r="I51" s="24"/>
      <c r="J51" s="24"/>
      <c r="K51" s="4"/>
      <c r="L51" s="4"/>
      <c r="M51" s="4"/>
      <c r="N51" s="4"/>
      <c r="O51" s="4"/>
      <c r="P51" s="4"/>
      <c r="Q51" s="4"/>
      <c r="R51" s="4"/>
    </row>
    <row r="52" spans="1:18">
      <c r="A52" s="55">
        <v>17</v>
      </c>
      <c r="B52" s="53">
        <f t="shared" si="0"/>
        <v>0</v>
      </c>
      <c r="C52" s="107">
        <f>IF(TNL!E43&lt;&gt;0,TNL!E43,0)</f>
        <v>0</v>
      </c>
      <c r="D52" s="108">
        <f>IF(B52&lt;&gt;0,TNL!E44,0)</f>
        <v>0</v>
      </c>
      <c r="E52" s="54">
        <f>IF(B52&lt;&gt;0,TNL!I43,0)</f>
        <v>0</v>
      </c>
      <c r="F52" s="107">
        <f>IF(B52&lt;&gt;0,TNL!T43,0)</f>
        <v>0</v>
      </c>
      <c r="G52" s="52"/>
      <c r="H52" s="52"/>
      <c r="I52" s="24"/>
      <c r="J52" s="24"/>
      <c r="K52" s="4"/>
      <c r="L52" s="4"/>
      <c r="M52" s="4"/>
      <c r="N52" s="4"/>
      <c r="O52" s="4"/>
      <c r="P52" s="4"/>
      <c r="Q52" s="4"/>
      <c r="R52" s="4"/>
    </row>
    <row r="53" spans="1:18">
      <c r="A53" s="55">
        <v>18</v>
      </c>
      <c r="B53" s="53">
        <f t="shared" si="0"/>
        <v>0</v>
      </c>
      <c r="C53" s="107">
        <f>IF(TNL!E45&lt;&gt;0,TNL!E45,0)</f>
        <v>0</v>
      </c>
      <c r="D53" s="108">
        <f>IF(B53&lt;&gt;0,TNL!E46,0)</f>
        <v>0</v>
      </c>
      <c r="E53" s="54">
        <f>IF(B53&lt;&gt;0,TNL!I45,0)</f>
        <v>0</v>
      </c>
      <c r="F53" s="107">
        <f>IF(B53&lt;&gt;0,TNL!T45,0)</f>
        <v>0</v>
      </c>
      <c r="G53" s="52"/>
      <c r="H53" s="52"/>
      <c r="I53" s="24"/>
      <c r="J53" s="24"/>
      <c r="K53" s="4"/>
      <c r="L53" s="4"/>
      <c r="M53" s="4"/>
      <c r="N53" s="4"/>
      <c r="O53" s="4"/>
      <c r="P53" s="4"/>
      <c r="Q53" s="4"/>
      <c r="R53" s="4"/>
    </row>
    <row r="54" spans="1:18">
      <c r="A54" s="55">
        <v>19</v>
      </c>
      <c r="B54" s="53">
        <f t="shared" si="0"/>
        <v>0</v>
      </c>
      <c r="C54" s="107">
        <f>IF(TNL!E47&lt;&gt;0,TNL!E47,0)</f>
        <v>0</v>
      </c>
      <c r="D54" s="108">
        <f>IF(B54&lt;&gt;0,TNL!E48,0)</f>
        <v>0</v>
      </c>
      <c r="E54" s="54">
        <f>IF(B54&lt;&gt;0,TNL!I47,0)</f>
        <v>0</v>
      </c>
      <c r="F54" s="107">
        <f>IF(B54&lt;&gt;0,TNL!T47,0)</f>
        <v>0</v>
      </c>
      <c r="G54" s="52"/>
      <c r="H54" s="52"/>
      <c r="I54" s="24"/>
      <c r="J54" s="24"/>
      <c r="K54" s="4"/>
      <c r="L54" s="4"/>
      <c r="M54" s="4"/>
      <c r="N54" s="4"/>
      <c r="O54" s="4"/>
      <c r="P54" s="4"/>
      <c r="Q54" s="4"/>
      <c r="R54" s="4"/>
    </row>
    <row r="55" spans="1:18">
      <c r="A55" s="55">
        <v>20</v>
      </c>
      <c r="B55" s="53">
        <f>IF(C55&lt;&gt;0,A55,0)</f>
        <v>0</v>
      </c>
      <c r="C55" s="107">
        <f>IF(TNL!E49&lt;&gt;0,TNL!E49,0)</f>
        <v>0</v>
      </c>
      <c r="D55" s="108">
        <f>IF(B55&lt;&gt;0,TNL!E50,0)</f>
        <v>0</v>
      </c>
      <c r="E55" s="54">
        <f>IF(B55&lt;&gt;0,TNL!I49,0)</f>
        <v>0</v>
      </c>
      <c r="F55" s="107">
        <f>IF(B55&lt;&gt;0,TNL!T49,0)</f>
        <v>0</v>
      </c>
      <c r="G55" s="52"/>
      <c r="H55" s="52"/>
      <c r="I55" s="24"/>
      <c r="J55" s="24"/>
      <c r="K55" s="4"/>
      <c r="L55" s="4"/>
      <c r="M55" s="4"/>
      <c r="N55" s="4"/>
      <c r="O55" s="4"/>
      <c r="P55" s="4"/>
      <c r="Q55" s="4"/>
      <c r="R55" s="4"/>
    </row>
    <row r="56" spans="1:18">
      <c r="A56" s="52"/>
      <c r="B56" s="52"/>
      <c r="C56" s="52"/>
      <c r="D56" s="52"/>
      <c r="E56" s="52"/>
      <c r="F56" s="52"/>
      <c r="G56" s="52"/>
      <c r="H56" s="52"/>
      <c r="I56" s="24"/>
      <c r="J56" s="24"/>
      <c r="K56" s="4"/>
      <c r="L56" s="4"/>
      <c r="M56" s="4"/>
      <c r="N56" s="4"/>
      <c r="O56" s="4"/>
      <c r="P56" s="4"/>
      <c r="Q56" s="4"/>
      <c r="R56" s="4"/>
    </row>
    <row r="57" spans="1:18">
      <c r="A57" s="52"/>
      <c r="B57" s="52"/>
      <c r="C57" s="52"/>
      <c r="D57" s="52"/>
      <c r="E57" s="52"/>
      <c r="F57" s="52"/>
      <c r="G57" s="52"/>
      <c r="H57" s="52"/>
      <c r="I57" s="24"/>
      <c r="J57" s="24"/>
      <c r="K57" s="4"/>
      <c r="L57" s="4"/>
      <c r="M57" s="4"/>
      <c r="N57" s="4"/>
      <c r="O57" s="4"/>
      <c r="P57" s="4"/>
      <c r="Q57" s="4"/>
      <c r="R57" s="4"/>
    </row>
    <row r="58" spans="1:18">
      <c r="A58" s="52"/>
      <c r="B58" s="52"/>
      <c r="C58" s="52"/>
      <c r="D58" s="52"/>
      <c r="E58" s="52"/>
      <c r="F58" s="52"/>
      <c r="G58" s="52"/>
      <c r="H58" s="52"/>
      <c r="I58" s="24"/>
      <c r="J58" s="24"/>
      <c r="K58" s="4"/>
      <c r="L58" s="4"/>
      <c r="M58" s="4"/>
      <c r="N58" s="4"/>
      <c r="O58" s="4"/>
      <c r="P58" s="4"/>
      <c r="Q58" s="4"/>
      <c r="R58" s="4"/>
    </row>
    <row r="59" spans="1:18">
      <c r="A59" s="52"/>
      <c r="B59" s="52"/>
      <c r="C59" s="52"/>
      <c r="D59" s="52"/>
      <c r="E59" s="52"/>
      <c r="F59" s="52"/>
      <c r="G59" s="52"/>
      <c r="H59" s="52"/>
      <c r="I59" s="24"/>
      <c r="J59" s="24"/>
      <c r="K59" s="4"/>
      <c r="L59" s="4"/>
      <c r="M59" s="4"/>
      <c r="N59" s="4"/>
      <c r="O59" s="4"/>
      <c r="P59" s="4"/>
      <c r="Q59" s="4"/>
      <c r="R59" s="4"/>
    </row>
    <row r="60" spans="1:18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4"/>
      <c r="L60" s="4"/>
      <c r="M60" s="4"/>
      <c r="N60" s="4"/>
      <c r="O60" s="4"/>
      <c r="P60" s="4"/>
      <c r="Q60" s="4"/>
      <c r="R60" s="4"/>
    </row>
    <row r="61" spans="1:18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4"/>
      <c r="L61" s="4"/>
      <c r="M61" s="4"/>
      <c r="N61" s="4"/>
      <c r="O61" s="4"/>
      <c r="P61" s="4"/>
      <c r="Q61" s="4"/>
      <c r="R61" s="4"/>
    </row>
    <row r="62" spans="1:18">
      <c r="A62" s="4"/>
      <c r="B62" s="4"/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A63" s="4"/>
      <c r="B63" s="4"/>
      <c r="J63" s="4"/>
      <c r="K63" s="4"/>
      <c r="L63" s="4"/>
      <c r="M63" s="4"/>
      <c r="N63" s="4"/>
      <c r="O63" s="4"/>
      <c r="P63" s="4"/>
      <c r="Q63" s="4"/>
      <c r="R63" s="4"/>
    </row>
    <row r="64" spans="1: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</sheetData>
  <sheetProtection password="C703" sheet="1" scenarios="1" selectLockedCells="1"/>
  <mergeCells count="29">
    <mergeCell ref="C30:C31"/>
    <mergeCell ref="C14:F14"/>
    <mergeCell ref="C3:F3"/>
    <mergeCell ref="C4:F4"/>
    <mergeCell ref="C5:F5"/>
    <mergeCell ref="C6:F6"/>
    <mergeCell ref="C8:F8"/>
    <mergeCell ref="C9:F9"/>
    <mergeCell ref="C10:F10"/>
    <mergeCell ref="C11:F11"/>
    <mergeCell ref="C12:F12"/>
    <mergeCell ref="C13:F13"/>
    <mergeCell ref="C7:F7"/>
    <mergeCell ref="I4:K5"/>
    <mergeCell ref="I7:I8"/>
    <mergeCell ref="C23:D23"/>
    <mergeCell ref="C24:D24"/>
    <mergeCell ref="C29:D29"/>
    <mergeCell ref="E29:F31"/>
    <mergeCell ref="C21:F21"/>
    <mergeCell ref="C22:F22"/>
    <mergeCell ref="C15:F15"/>
    <mergeCell ref="C16:F16"/>
    <mergeCell ref="C17:F17"/>
    <mergeCell ref="C18:F18"/>
    <mergeCell ref="H18:I21"/>
    <mergeCell ref="E25:F27"/>
    <mergeCell ref="C19:F19"/>
    <mergeCell ref="C20:F20"/>
  </mergeCells>
  <printOptions horizontalCentered="1" verticalCentered="1"/>
  <pageMargins left="0.86614173228346458" right="0.59055118110236227" top="0.39370078740157483" bottom="0.39370078740157483" header="0.31496062992125984" footer="0.31496062992125984"/>
  <pageSetup paperSize="11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70657" r:id="rId5" name="CommandButton1">
          <controlPr defaultSize="0" autoLine="0" r:id="rId6">
            <anchor moveWithCells="1">
              <from>
                <xdr:col>8</xdr:col>
                <xdr:colOff>0</xdr:colOff>
                <xdr:row>1</xdr:row>
                <xdr:rowOff>152400</xdr:rowOff>
              </from>
              <to>
                <xdr:col>11</xdr:col>
                <xdr:colOff>714375</xdr:colOff>
                <xdr:row>2</xdr:row>
                <xdr:rowOff>352425</xdr:rowOff>
              </to>
            </anchor>
          </controlPr>
        </control>
      </mc:Choice>
      <mc:Fallback>
        <control shapeId="70657" r:id="rId5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FF99"/>
  </sheetPr>
  <dimension ref="A2:H39"/>
  <sheetViews>
    <sheetView showGridLines="0" showRowColHeaders="0" zoomScaleNormal="100" workbookViewId="0"/>
  </sheetViews>
  <sheetFormatPr baseColWidth="10" defaultRowHeight="12.75"/>
  <cols>
    <col min="1" max="1" width="11.42578125" style="49"/>
    <col min="2" max="4" width="2.7109375" style="49" customWidth="1"/>
    <col min="5" max="5" width="1.7109375" style="49" customWidth="1"/>
    <col min="6" max="6" width="54.7109375" style="49" customWidth="1"/>
    <col min="7" max="7" width="2.7109375" style="49" customWidth="1"/>
    <col min="8" max="16384" width="11.42578125" style="49"/>
  </cols>
  <sheetData>
    <row r="2" spans="1:8">
      <c r="D2" s="1"/>
      <c r="E2" s="1"/>
      <c r="F2" s="1"/>
      <c r="G2" s="1"/>
    </row>
    <row r="3" spans="1:8" ht="25.5" customHeight="1">
      <c r="A3" s="191" t="s">
        <v>24</v>
      </c>
      <c r="B3" s="191"/>
      <c r="D3" s="1"/>
      <c r="E3" s="192" t="s">
        <v>58</v>
      </c>
      <c r="F3" s="192"/>
      <c r="G3" s="1"/>
      <c r="H3" s="48"/>
    </row>
    <row r="4" spans="1:8" ht="12.75" customHeight="1">
      <c r="A4" s="191"/>
      <c r="B4" s="191"/>
      <c r="D4" s="1"/>
      <c r="E4" s="192"/>
      <c r="F4" s="192"/>
      <c r="G4" s="1"/>
    </row>
    <row r="5" spans="1:8" ht="6" customHeight="1">
      <c r="A5" s="97"/>
      <c r="B5" s="97"/>
      <c r="D5" s="1"/>
      <c r="E5" s="1"/>
      <c r="F5" s="1"/>
      <c r="G5" s="1"/>
    </row>
    <row r="6" spans="1:8" ht="15" customHeight="1">
      <c r="B6" s="55" t="s">
        <v>18</v>
      </c>
      <c r="D6" s="1"/>
      <c r="E6" s="98" t="str">
        <f>IF(B6&lt;&gt;0,"•","")</f>
        <v>•</v>
      </c>
      <c r="F6" s="99" t="s">
        <v>60</v>
      </c>
      <c r="G6" s="1"/>
    </row>
    <row r="7" spans="1:8" ht="15" customHeight="1">
      <c r="B7" s="55" t="s">
        <v>18</v>
      </c>
      <c r="D7" s="1"/>
      <c r="E7" s="98" t="str">
        <f t="shared" ref="E7:E36" si="0">IF(B7&lt;&gt;0,"•","")</f>
        <v>•</v>
      </c>
      <c r="F7" s="99" t="s">
        <v>61</v>
      </c>
      <c r="G7" s="1"/>
    </row>
    <row r="8" spans="1:8" ht="15" customHeight="1">
      <c r="B8" s="55" t="s">
        <v>18</v>
      </c>
      <c r="D8" s="1"/>
      <c r="E8" s="98" t="str">
        <f t="shared" si="0"/>
        <v>•</v>
      </c>
      <c r="F8" s="99" t="s">
        <v>62</v>
      </c>
      <c r="G8" s="1"/>
    </row>
    <row r="9" spans="1:8" ht="15" customHeight="1">
      <c r="B9" s="55"/>
      <c r="D9" s="1"/>
      <c r="E9" s="98" t="str">
        <f t="shared" si="0"/>
        <v/>
      </c>
      <c r="F9" s="99" t="s">
        <v>63</v>
      </c>
      <c r="G9" s="1"/>
    </row>
    <row r="10" spans="1:8" ht="15" customHeight="1">
      <c r="B10" s="55" t="s">
        <v>18</v>
      </c>
      <c r="D10" s="1"/>
      <c r="E10" s="98" t="str">
        <f t="shared" si="0"/>
        <v>•</v>
      </c>
      <c r="F10" s="99" t="s">
        <v>64</v>
      </c>
      <c r="G10" s="1"/>
    </row>
    <row r="11" spans="1:8" ht="15" customHeight="1">
      <c r="B11" s="55" t="s">
        <v>18</v>
      </c>
      <c r="D11" s="1"/>
      <c r="E11" s="98" t="str">
        <f t="shared" si="0"/>
        <v>•</v>
      </c>
      <c r="F11" s="99" t="s">
        <v>65</v>
      </c>
      <c r="G11" s="1"/>
    </row>
    <row r="12" spans="1:8" ht="15" customHeight="1">
      <c r="B12" s="55" t="s">
        <v>18</v>
      </c>
      <c r="D12" s="1"/>
      <c r="E12" s="98" t="str">
        <f t="shared" si="0"/>
        <v>•</v>
      </c>
      <c r="F12" s="99" t="s">
        <v>66</v>
      </c>
      <c r="G12" s="1"/>
    </row>
    <row r="13" spans="1:8" ht="15" customHeight="1">
      <c r="B13" s="55" t="s">
        <v>18</v>
      </c>
      <c r="D13" s="1"/>
      <c r="E13" s="98" t="str">
        <f t="shared" si="0"/>
        <v>•</v>
      </c>
      <c r="F13" s="99" t="s">
        <v>67</v>
      </c>
      <c r="G13" s="1"/>
    </row>
    <row r="14" spans="1:8" ht="15" customHeight="1">
      <c r="B14" s="55" t="s">
        <v>18</v>
      </c>
      <c r="D14" s="1"/>
      <c r="E14" s="98" t="str">
        <f t="shared" si="0"/>
        <v>•</v>
      </c>
      <c r="F14" s="99" t="s">
        <v>68</v>
      </c>
      <c r="G14" s="1"/>
    </row>
    <row r="15" spans="1:8" ht="15" customHeight="1">
      <c r="B15" s="55" t="s">
        <v>18</v>
      </c>
      <c r="D15" s="1"/>
      <c r="E15" s="98" t="str">
        <f t="shared" si="0"/>
        <v>•</v>
      </c>
      <c r="F15" s="99" t="s">
        <v>69</v>
      </c>
      <c r="G15" s="1"/>
    </row>
    <row r="16" spans="1:8" ht="15" customHeight="1">
      <c r="B16" s="55" t="s">
        <v>18</v>
      </c>
      <c r="D16" s="1"/>
      <c r="E16" s="98" t="str">
        <f t="shared" si="0"/>
        <v>•</v>
      </c>
      <c r="F16" s="99" t="s">
        <v>70</v>
      </c>
      <c r="G16" s="1"/>
    </row>
    <row r="17" spans="2:7" ht="15" customHeight="1">
      <c r="B17" s="55" t="s">
        <v>18</v>
      </c>
      <c r="D17" s="1"/>
      <c r="E17" s="98" t="str">
        <f t="shared" si="0"/>
        <v>•</v>
      </c>
      <c r="F17" s="99" t="s">
        <v>71</v>
      </c>
      <c r="G17" s="1"/>
    </row>
    <row r="18" spans="2:7" ht="15" customHeight="1">
      <c r="B18" s="55" t="s">
        <v>18</v>
      </c>
      <c r="D18" s="1"/>
      <c r="E18" s="98" t="str">
        <f t="shared" si="0"/>
        <v>•</v>
      </c>
      <c r="F18" s="99" t="s">
        <v>72</v>
      </c>
      <c r="G18" s="1"/>
    </row>
    <row r="19" spans="2:7" ht="15" customHeight="1">
      <c r="B19" s="55" t="s">
        <v>18</v>
      </c>
      <c r="D19" s="1"/>
      <c r="E19" s="98" t="str">
        <f t="shared" si="0"/>
        <v>•</v>
      </c>
      <c r="F19" s="102" t="s">
        <v>73</v>
      </c>
      <c r="G19" s="1"/>
    </row>
    <row r="20" spans="2:7" ht="15" customHeight="1">
      <c r="B20" s="55"/>
      <c r="D20" s="1"/>
      <c r="E20" s="98" t="str">
        <f t="shared" si="0"/>
        <v/>
      </c>
      <c r="F20" s="99" t="s">
        <v>74</v>
      </c>
      <c r="G20" s="1"/>
    </row>
    <row r="21" spans="2:7" ht="15" customHeight="1">
      <c r="B21" s="55" t="s">
        <v>18</v>
      </c>
      <c r="D21" s="1"/>
      <c r="E21" s="98" t="str">
        <f t="shared" si="0"/>
        <v>•</v>
      </c>
      <c r="F21" s="99" t="s">
        <v>75</v>
      </c>
      <c r="G21" s="1"/>
    </row>
    <row r="22" spans="2:7" ht="15" customHeight="1">
      <c r="B22" s="55" t="s">
        <v>18</v>
      </c>
      <c r="D22" s="1"/>
      <c r="E22" s="98" t="str">
        <f t="shared" si="0"/>
        <v>•</v>
      </c>
      <c r="F22" s="99" t="s">
        <v>76</v>
      </c>
      <c r="G22" s="1"/>
    </row>
    <row r="23" spans="2:7" ht="15" customHeight="1">
      <c r="B23" s="55" t="s">
        <v>18</v>
      </c>
      <c r="D23" s="1"/>
      <c r="E23" s="98" t="str">
        <f t="shared" si="0"/>
        <v>•</v>
      </c>
      <c r="F23" s="99" t="s">
        <v>77</v>
      </c>
      <c r="G23" s="1"/>
    </row>
    <row r="24" spans="2:7" ht="15" customHeight="1">
      <c r="B24" s="55" t="s">
        <v>18</v>
      </c>
      <c r="D24" s="1"/>
      <c r="E24" s="98" t="str">
        <f t="shared" si="0"/>
        <v>•</v>
      </c>
      <c r="F24" s="99" t="s">
        <v>82</v>
      </c>
      <c r="G24" s="1"/>
    </row>
    <row r="25" spans="2:7" ht="15" customHeight="1">
      <c r="B25" s="55" t="s">
        <v>18</v>
      </c>
      <c r="D25" s="1"/>
      <c r="E25" s="98" t="str">
        <f t="shared" si="0"/>
        <v>•</v>
      </c>
      <c r="F25" s="99" t="s">
        <v>80</v>
      </c>
      <c r="G25" s="1"/>
    </row>
    <row r="26" spans="2:7" ht="15" customHeight="1">
      <c r="B26" s="55" t="s">
        <v>18</v>
      </c>
      <c r="D26" s="1"/>
      <c r="E26" s="98" t="str">
        <f t="shared" si="0"/>
        <v>•</v>
      </c>
      <c r="F26" s="99" t="s">
        <v>78</v>
      </c>
      <c r="G26" s="1"/>
    </row>
    <row r="27" spans="2:7" ht="15" customHeight="1">
      <c r="B27" s="55" t="s">
        <v>18</v>
      </c>
      <c r="D27" s="1"/>
      <c r="E27" s="98" t="str">
        <f t="shared" si="0"/>
        <v>•</v>
      </c>
      <c r="F27" s="99" t="s">
        <v>79</v>
      </c>
      <c r="G27" s="1"/>
    </row>
    <row r="28" spans="2:7" ht="15" customHeight="1">
      <c r="B28" s="55" t="s">
        <v>18</v>
      </c>
      <c r="D28" s="1"/>
      <c r="E28" s="98" t="str">
        <f t="shared" si="0"/>
        <v>•</v>
      </c>
      <c r="F28" s="99" t="s">
        <v>81</v>
      </c>
      <c r="G28" s="1"/>
    </row>
    <row r="29" spans="2:7" ht="15" customHeight="1">
      <c r="B29" s="55" t="s">
        <v>18</v>
      </c>
      <c r="D29" s="1"/>
      <c r="E29" s="98" t="str">
        <f t="shared" si="0"/>
        <v>•</v>
      </c>
      <c r="F29" s="99" t="s">
        <v>83</v>
      </c>
      <c r="G29" s="1"/>
    </row>
    <row r="30" spans="2:7" ht="15" customHeight="1">
      <c r="B30" s="55" t="s">
        <v>18</v>
      </c>
      <c r="D30" s="1"/>
      <c r="E30" s="98" t="str">
        <f t="shared" si="0"/>
        <v>•</v>
      </c>
      <c r="F30" s="99" t="s">
        <v>84</v>
      </c>
      <c r="G30" s="1"/>
    </row>
    <row r="31" spans="2:7" ht="15" customHeight="1">
      <c r="B31" s="55" t="s">
        <v>18</v>
      </c>
      <c r="D31" s="1"/>
      <c r="E31" s="98" t="str">
        <f t="shared" si="0"/>
        <v>•</v>
      </c>
      <c r="F31" s="99" t="s">
        <v>85</v>
      </c>
      <c r="G31" s="1"/>
    </row>
    <row r="32" spans="2:7" ht="15" customHeight="1">
      <c r="B32" s="55" t="s">
        <v>18</v>
      </c>
      <c r="D32" s="1"/>
      <c r="E32" s="98" t="str">
        <f t="shared" si="0"/>
        <v>•</v>
      </c>
      <c r="F32" s="99" t="s">
        <v>86</v>
      </c>
      <c r="G32" s="1"/>
    </row>
    <row r="33" spans="2:7" ht="15" customHeight="1">
      <c r="B33" s="55" t="s">
        <v>18</v>
      </c>
      <c r="D33" s="1"/>
      <c r="E33" s="98" t="str">
        <f t="shared" si="0"/>
        <v>•</v>
      </c>
      <c r="F33" s="99" t="s">
        <v>87</v>
      </c>
      <c r="G33" s="1"/>
    </row>
    <row r="34" spans="2:7" ht="15" customHeight="1">
      <c r="B34" s="55" t="s">
        <v>18</v>
      </c>
      <c r="D34" s="1"/>
      <c r="E34" s="98" t="str">
        <f t="shared" si="0"/>
        <v>•</v>
      </c>
      <c r="F34" s="99" t="s">
        <v>88</v>
      </c>
      <c r="G34" s="1"/>
    </row>
    <row r="35" spans="2:7" ht="15" customHeight="1">
      <c r="B35" s="55" t="s">
        <v>18</v>
      </c>
      <c r="D35" s="1"/>
      <c r="E35" s="98" t="str">
        <f t="shared" si="0"/>
        <v>•</v>
      </c>
      <c r="F35" s="99" t="s">
        <v>89</v>
      </c>
      <c r="G35" s="1"/>
    </row>
    <row r="36" spans="2:7" ht="15" customHeight="1">
      <c r="B36" s="48"/>
      <c r="D36" s="1"/>
      <c r="E36" s="1" t="str">
        <f t="shared" si="0"/>
        <v/>
      </c>
      <c r="F36" s="101"/>
      <c r="G36" s="1"/>
    </row>
    <row r="37" spans="2:7" ht="18" customHeight="1">
      <c r="D37" s="1"/>
      <c r="E37" s="193" t="s">
        <v>107</v>
      </c>
      <c r="F37" s="193"/>
      <c r="G37" s="1"/>
    </row>
    <row r="38" spans="2:7" ht="18" customHeight="1">
      <c r="D38" s="1"/>
      <c r="E38" s="193"/>
      <c r="F38" s="193"/>
      <c r="G38" s="1"/>
    </row>
    <row r="39" spans="2:7">
      <c r="D39" s="1"/>
      <c r="E39" s="1"/>
      <c r="F39" s="96"/>
      <c r="G39" s="1"/>
    </row>
  </sheetData>
  <sheetProtection password="C703" sheet="1" objects="1" scenarios="1" selectLockedCells="1"/>
  <mergeCells count="3">
    <mergeCell ref="A3:B4"/>
    <mergeCell ref="E3:F4"/>
    <mergeCell ref="E37:F38"/>
  </mergeCells>
  <printOptions horizontalCentered="1" verticalCentered="1"/>
  <pageMargins left="0.59055118110236227" right="0.86614173228346458" top="0.39370078740157483" bottom="0.39370078740157483" header="0.31496062992125984" footer="0.31496062992125984"/>
  <pageSetup paperSize="11" orientation="portrait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FFFF99"/>
  </sheetPr>
  <dimension ref="A2:H39"/>
  <sheetViews>
    <sheetView showGridLines="0" showRowColHeaders="0" zoomScaleNormal="100" workbookViewId="0"/>
  </sheetViews>
  <sheetFormatPr baseColWidth="10" defaultRowHeight="12.75"/>
  <cols>
    <col min="1" max="1" width="11.42578125" style="49"/>
    <col min="2" max="4" width="2.7109375" style="49" customWidth="1"/>
    <col min="5" max="5" width="1.7109375" style="49" customWidth="1"/>
    <col min="6" max="6" width="54.7109375" style="49" customWidth="1"/>
    <col min="7" max="7" width="2.7109375" style="49" customWidth="1"/>
    <col min="8" max="16384" width="11.42578125" style="49"/>
  </cols>
  <sheetData>
    <row r="2" spans="1:8">
      <c r="D2" s="1"/>
      <c r="E2" s="1"/>
      <c r="F2" s="1"/>
      <c r="G2" s="1"/>
    </row>
    <row r="3" spans="1:8" ht="25.5" customHeight="1">
      <c r="A3" s="191" t="s">
        <v>24</v>
      </c>
      <c r="B3" s="191"/>
      <c r="D3" s="1"/>
      <c r="E3" s="194" t="s">
        <v>90</v>
      </c>
      <c r="F3" s="194"/>
      <c r="G3" s="1"/>
      <c r="H3" s="48"/>
    </row>
    <row r="4" spans="1:8" ht="12.75" customHeight="1">
      <c r="A4" s="191"/>
      <c r="B4" s="191"/>
      <c r="D4" s="1"/>
      <c r="E4" s="194"/>
      <c r="F4" s="194"/>
      <c r="G4" s="1"/>
    </row>
    <row r="5" spans="1:8" ht="15" customHeight="1">
      <c r="A5" s="97"/>
      <c r="B5" s="97"/>
      <c r="D5" s="1"/>
      <c r="E5" s="98" t="s">
        <v>91</v>
      </c>
      <c r="F5" s="1"/>
      <c r="G5" s="1"/>
    </row>
    <row r="6" spans="1:8" ht="15" customHeight="1">
      <c r="B6" s="55" t="s">
        <v>18</v>
      </c>
      <c r="D6" s="1"/>
      <c r="E6" s="98" t="str">
        <f>IF(B6&lt;&gt;0,"•","")</f>
        <v>•</v>
      </c>
      <c r="F6" s="99" t="s">
        <v>94</v>
      </c>
      <c r="G6" s="1"/>
    </row>
    <row r="7" spans="1:8" ht="15" customHeight="1">
      <c r="B7" s="55"/>
      <c r="D7" s="1"/>
      <c r="E7" s="98" t="str">
        <f t="shared" ref="E7:E35" si="0">IF(B7&lt;&gt;0,"•","")</f>
        <v/>
      </c>
      <c r="F7" s="99" t="s">
        <v>95</v>
      </c>
      <c r="G7" s="1"/>
    </row>
    <row r="8" spans="1:8" ht="15" customHeight="1">
      <c r="B8" s="55" t="s">
        <v>18</v>
      </c>
      <c r="D8" s="1"/>
      <c r="E8" s="98" t="str">
        <f t="shared" si="0"/>
        <v>•</v>
      </c>
      <c r="F8" s="99" t="s">
        <v>92</v>
      </c>
      <c r="G8" s="1"/>
    </row>
    <row r="9" spans="1:8" ht="15" customHeight="1">
      <c r="B9" s="55"/>
      <c r="D9" s="1"/>
      <c r="E9" s="98" t="str">
        <f t="shared" si="0"/>
        <v/>
      </c>
      <c r="F9" s="99" t="s">
        <v>93</v>
      </c>
      <c r="G9" s="1"/>
    </row>
    <row r="10" spans="1:8" ht="15" customHeight="1">
      <c r="B10" s="55" t="s">
        <v>18</v>
      </c>
      <c r="D10" s="1"/>
      <c r="E10" s="98" t="str">
        <f t="shared" si="0"/>
        <v>•</v>
      </c>
      <c r="F10" s="99" t="s">
        <v>96</v>
      </c>
      <c r="G10" s="1"/>
    </row>
    <row r="11" spans="1:8" ht="15" customHeight="1">
      <c r="B11" s="55" t="s">
        <v>18</v>
      </c>
      <c r="D11" s="1"/>
      <c r="E11" s="98" t="str">
        <f t="shared" si="0"/>
        <v>•</v>
      </c>
      <c r="F11" s="99" t="s">
        <v>97</v>
      </c>
      <c r="G11" s="1"/>
    </row>
    <row r="12" spans="1:8" ht="15" customHeight="1">
      <c r="B12" s="55" t="s">
        <v>18</v>
      </c>
      <c r="D12" s="1"/>
      <c r="E12" s="98" t="str">
        <f t="shared" si="0"/>
        <v>•</v>
      </c>
      <c r="F12" s="99" t="s">
        <v>98</v>
      </c>
      <c r="G12" s="1"/>
    </row>
    <row r="13" spans="1:8" ht="15" customHeight="1">
      <c r="B13" s="55"/>
      <c r="D13" s="1"/>
      <c r="E13" s="98" t="str">
        <f t="shared" si="0"/>
        <v/>
      </c>
      <c r="F13" s="100"/>
      <c r="G13" s="1"/>
    </row>
    <row r="14" spans="1:8" ht="15" customHeight="1">
      <c r="B14" s="55"/>
      <c r="D14" s="1"/>
      <c r="E14" s="98" t="s">
        <v>99</v>
      </c>
      <c r="F14" s="100"/>
      <c r="G14" s="1"/>
    </row>
    <row r="15" spans="1:8" ht="15" customHeight="1">
      <c r="B15" s="55" t="s">
        <v>18</v>
      </c>
      <c r="D15" s="1"/>
      <c r="E15" s="98" t="str">
        <f t="shared" si="0"/>
        <v>•</v>
      </c>
      <c r="F15" s="99" t="s">
        <v>100</v>
      </c>
      <c r="G15" s="1"/>
    </row>
    <row r="16" spans="1:8" ht="15" customHeight="1">
      <c r="B16" s="55" t="s">
        <v>18</v>
      </c>
      <c r="D16" s="1"/>
      <c r="E16" s="98" t="str">
        <f t="shared" si="0"/>
        <v>•</v>
      </c>
      <c r="F16" s="99" t="s">
        <v>102</v>
      </c>
      <c r="G16" s="1"/>
    </row>
    <row r="17" spans="2:7" ht="15" customHeight="1">
      <c r="B17" s="55" t="s">
        <v>18</v>
      </c>
      <c r="D17" s="1"/>
      <c r="E17" s="98" t="str">
        <f t="shared" si="0"/>
        <v>•</v>
      </c>
      <c r="F17" s="99" t="s">
        <v>101</v>
      </c>
      <c r="G17" s="1"/>
    </row>
    <row r="18" spans="2:7" ht="15" customHeight="1">
      <c r="B18" s="55" t="s">
        <v>18</v>
      </c>
      <c r="D18" s="1"/>
      <c r="E18" s="98" t="str">
        <f t="shared" si="0"/>
        <v>•</v>
      </c>
      <c r="F18" s="99" t="s">
        <v>103</v>
      </c>
      <c r="G18" s="1"/>
    </row>
    <row r="19" spans="2:7" ht="15" customHeight="1">
      <c r="B19" s="55"/>
      <c r="D19" s="1"/>
      <c r="E19" s="98" t="str">
        <f t="shared" si="0"/>
        <v/>
      </c>
      <c r="F19" s="99"/>
      <c r="G19" s="1"/>
    </row>
    <row r="20" spans="2:7" ht="15" customHeight="1">
      <c r="B20" s="55"/>
      <c r="D20" s="1"/>
      <c r="E20" s="98" t="str">
        <f t="shared" si="0"/>
        <v/>
      </c>
      <c r="F20" s="99"/>
      <c r="G20" s="1"/>
    </row>
    <row r="21" spans="2:7" ht="15" customHeight="1">
      <c r="B21" s="55"/>
      <c r="D21" s="1"/>
      <c r="E21" s="98" t="str">
        <f t="shared" si="0"/>
        <v/>
      </c>
      <c r="F21" s="99"/>
      <c r="G21" s="1"/>
    </row>
    <row r="22" spans="2:7" ht="15" customHeight="1">
      <c r="B22" s="55"/>
      <c r="D22" s="1"/>
      <c r="E22" s="98" t="str">
        <f t="shared" si="0"/>
        <v/>
      </c>
      <c r="F22" s="99"/>
      <c r="G22" s="1"/>
    </row>
    <row r="23" spans="2:7" ht="15" customHeight="1">
      <c r="B23" s="55"/>
      <c r="D23" s="1"/>
      <c r="E23" s="98" t="str">
        <f t="shared" si="0"/>
        <v/>
      </c>
      <c r="F23" s="99"/>
      <c r="G23" s="1"/>
    </row>
    <row r="24" spans="2:7" ht="15" customHeight="1">
      <c r="B24" s="55"/>
      <c r="D24" s="1"/>
      <c r="E24" s="98" t="str">
        <f t="shared" si="0"/>
        <v/>
      </c>
      <c r="F24" s="99"/>
      <c r="G24" s="1"/>
    </row>
    <row r="25" spans="2:7" ht="15" customHeight="1">
      <c r="B25" s="55"/>
      <c r="D25" s="1"/>
      <c r="E25" s="98" t="str">
        <f t="shared" si="0"/>
        <v/>
      </c>
      <c r="F25" s="99"/>
      <c r="G25" s="1"/>
    </row>
    <row r="26" spans="2:7" ht="15" customHeight="1">
      <c r="B26" s="55"/>
      <c r="D26" s="1"/>
      <c r="E26" s="98" t="str">
        <f t="shared" si="0"/>
        <v/>
      </c>
      <c r="F26" s="99"/>
      <c r="G26" s="1"/>
    </row>
    <row r="27" spans="2:7" ht="15" customHeight="1">
      <c r="B27" s="55"/>
      <c r="D27" s="1"/>
      <c r="E27" s="98" t="str">
        <f t="shared" si="0"/>
        <v/>
      </c>
      <c r="F27" s="99"/>
      <c r="G27" s="1"/>
    </row>
    <row r="28" spans="2:7" ht="15" customHeight="1">
      <c r="B28" s="55"/>
      <c r="D28" s="1"/>
      <c r="E28" s="98" t="str">
        <f t="shared" si="0"/>
        <v/>
      </c>
      <c r="F28" s="99"/>
      <c r="G28" s="1"/>
    </row>
    <row r="29" spans="2:7" ht="15" customHeight="1">
      <c r="B29" s="55"/>
      <c r="D29" s="1"/>
      <c r="E29" s="98" t="str">
        <f t="shared" si="0"/>
        <v/>
      </c>
      <c r="F29" s="99"/>
      <c r="G29" s="1"/>
    </row>
    <row r="30" spans="2:7" ht="15" customHeight="1">
      <c r="B30" s="55"/>
      <c r="D30" s="1"/>
      <c r="E30" s="98" t="str">
        <f t="shared" si="0"/>
        <v/>
      </c>
      <c r="F30" s="99"/>
      <c r="G30" s="1"/>
    </row>
    <row r="31" spans="2:7" ht="15" customHeight="1">
      <c r="B31" s="55"/>
      <c r="D31" s="1"/>
      <c r="E31" s="98" t="str">
        <f t="shared" si="0"/>
        <v/>
      </c>
      <c r="F31" s="99"/>
      <c r="G31" s="1"/>
    </row>
    <row r="32" spans="2:7" ht="15" customHeight="1">
      <c r="B32" s="55"/>
      <c r="D32" s="1"/>
      <c r="E32" s="98" t="str">
        <f t="shared" si="0"/>
        <v/>
      </c>
      <c r="F32" s="99"/>
      <c r="G32" s="1"/>
    </row>
    <row r="33" spans="2:7" ht="15" customHeight="1">
      <c r="B33" s="55"/>
      <c r="D33" s="1"/>
      <c r="E33" s="98" t="str">
        <f t="shared" si="0"/>
        <v/>
      </c>
      <c r="F33" s="99"/>
      <c r="G33" s="1"/>
    </row>
    <row r="34" spans="2:7" ht="15" customHeight="1">
      <c r="B34" s="55"/>
      <c r="D34" s="1"/>
      <c r="E34" s="98" t="str">
        <f t="shared" si="0"/>
        <v/>
      </c>
      <c r="F34" s="99"/>
      <c r="G34" s="1"/>
    </row>
    <row r="35" spans="2:7" ht="15" customHeight="1">
      <c r="B35" s="55"/>
      <c r="D35" s="1"/>
      <c r="E35" s="98" t="str">
        <f t="shared" si="0"/>
        <v/>
      </c>
      <c r="F35" s="99"/>
      <c r="G35" s="1"/>
    </row>
    <row r="36" spans="2:7" ht="15.95" customHeight="1">
      <c r="B36" s="48"/>
      <c r="D36" s="1"/>
      <c r="E36" s="195" t="s">
        <v>106</v>
      </c>
      <c r="F36" s="196"/>
      <c r="G36" s="1"/>
    </row>
    <row r="37" spans="2:7" ht="15.95" customHeight="1">
      <c r="D37" s="1"/>
      <c r="E37" s="196"/>
      <c r="F37" s="196"/>
      <c r="G37" s="1"/>
    </row>
    <row r="38" spans="2:7" ht="15.95" customHeight="1">
      <c r="D38" s="1"/>
      <c r="E38" s="196"/>
      <c r="F38" s="196"/>
      <c r="G38" s="1"/>
    </row>
    <row r="39" spans="2:7">
      <c r="D39" s="1"/>
      <c r="E39" s="103"/>
      <c r="F39" s="1"/>
      <c r="G39" s="1"/>
    </row>
  </sheetData>
  <sheetProtection password="C703" sheet="1" objects="1" scenarios="1" selectLockedCells="1"/>
  <mergeCells count="3">
    <mergeCell ref="A3:B4"/>
    <mergeCell ref="E3:F4"/>
    <mergeCell ref="E36:F38"/>
  </mergeCells>
  <printOptions horizontalCentered="1" verticalCentered="1"/>
  <pageMargins left="0.59055118110236227" right="0.86614173228346458" top="0.39370078740157483" bottom="0.39370078740157483" header="0.31496062992125984" footer="0.31496062992125984"/>
  <pageSetup paperSize="11" orientation="portrait"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9" tint="-0.249977111117893"/>
  </sheetPr>
  <dimension ref="A1:S21"/>
  <sheetViews>
    <sheetView workbookViewId="0">
      <selection activeCell="G7" sqref="G7"/>
    </sheetView>
  </sheetViews>
  <sheetFormatPr baseColWidth="10" defaultRowHeight="12.75"/>
  <cols>
    <col min="1" max="1" width="6.7109375" style="39" customWidth="1"/>
    <col min="2" max="3" width="20.7109375" style="40" customWidth="1"/>
    <col min="4" max="4" width="12.7109375" style="41" customWidth="1"/>
    <col min="5" max="5" width="24.7109375" style="39" customWidth="1"/>
    <col min="6" max="6" width="11.42578125" style="31"/>
    <col min="7" max="8" width="6.7109375" style="31" customWidth="1"/>
    <col min="9" max="18" width="20.7109375" style="31" customWidth="1"/>
    <col min="19" max="16384" width="11.42578125" style="31"/>
  </cols>
  <sheetData>
    <row r="1" spans="1:19" ht="20.100000000000001" customHeight="1">
      <c r="A1" s="28" t="s">
        <v>7</v>
      </c>
      <c r="B1" s="29" t="s">
        <v>2</v>
      </c>
      <c r="C1" s="29" t="s">
        <v>3</v>
      </c>
      <c r="D1" s="30" t="s">
        <v>11</v>
      </c>
      <c r="E1" s="28" t="s">
        <v>12</v>
      </c>
      <c r="G1" s="32">
        <v>0</v>
      </c>
      <c r="H1" s="32">
        <v>1</v>
      </c>
      <c r="I1" s="32">
        <v>2</v>
      </c>
      <c r="J1" s="32">
        <v>3</v>
      </c>
      <c r="K1" s="32">
        <v>4</v>
      </c>
      <c r="L1" s="32">
        <v>5</v>
      </c>
      <c r="M1" s="32">
        <v>6</v>
      </c>
      <c r="N1" s="32">
        <v>7</v>
      </c>
      <c r="O1" s="32">
        <v>8</v>
      </c>
      <c r="P1" s="32">
        <v>9</v>
      </c>
      <c r="Q1" s="32">
        <v>10</v>
      </c>
      <c r="R1" s="32">
        <v>11</v>
      </c>
      <c r="S1" s="33">
        <v>12</v>
      </c>
    </row>
    <row r="2" spans="1:19" ht="20.100000000000001" customHeight="1">
      <c r="A2" s="28" t="str">
        <f>IF(B2&lt;&gt;"",1,"")</f>
        <v/>
      </c>
      <c r="B2" s="34" t="str">
        <f>IF(TNL!E11&lt;&gt;0,TNL!E11,"")</f>
        <v/>
      </c>
      <c r="C2" s="34" t="str">
        <f>IF(A2&lt;&gt;"",TNL!E12,"")</f>
        <v/>
      </c>
      <c r="D2" s="35" t="str">
        <f>IF(A2&lt;&gt;"",TNL!I11,"")</f>
        <v/>
      </c>
      <c r="E2" s="36" t="str">
        <f>IF(A2&lt;&gt;"",TNL!T11,"")</f>
        <v/>
      </c>
      <c r="G2" s="20">
        <v>1</v>
      </c>
      <c r="H2" s="20">
        <f>IF(TNL!X3&lt;&gt;"",G2,0)</f>
        <v>0</v>
      </c>
      <c r="I2" s="22" t="s">
        <v>55</v>
      </c>
      <c r="J2" s="23" t="s">
        <v>53</v>
      </c>
      <c r="K2" s="21" t="str">
        <f>IF(ABN!I7&lt;&gt;0,CONCATENATE("Reg.-Nr.: ",VLOOKUP(ABN!I7,ABN!B36:F55,5,FALSE)),"")</f>
        <v/>
      </c>
      <c r="L2" s="23" t="s">
        <v>56</v>
      </c>
      <c r="M2" s="23" t="str">
        <f>CONCATENATE("mindestens ",TEXT(TNL!AF3,"0")," Lerneinheiten")</f>
        <v>mindestens 16 Lerneinheiten</v>
      </c>
      <c r="N2" s="23" t="s">
        <v>29</v>
      </c>
      <c r="O2" s="37" t="s">
        <v>50</v>
      </c>
      <c r="P2" s="37" t="s">
        <v>105</v>
      </c>
      <c r="Q2" s="22" t="str">
        <f>IF(ABN!I1&lt;&gt;0,"Nur gültig mit aufgedruckter Rückseite!","")</f>
        <v/>
      </c>
      <c r="R2" s="22" t="str">
        <f>CONCATENATE("Die Ausbildung wurde unter der Lehrgangs-Nummer ",TNL!G6," registriert.")</f>
        <v>Die Ausbildung wurde unter der Lehrgangs-Nummer  registriert.</v>
      </c>
      <c r="S2" s="38" t="s">
        <v>4</v>
      </c>
    </row>
    <row r="3" spans="1:19" ht="20.100000000000001" customHeight="1">
      <c r="A3" s="28" t="str">
        <f>IF(B3&lt;&gt;"",2,"")</f>
        <v/>
      </c>
      <c r="B3" s="34" t="str">
        <f>IF(TNL!E13&lt;&gt;0,TNL!E13,"")</f>
        <v/>
      </c>
      <c r="C3" s="34" t="str">
        <f>IF(A3&lt;&gt;"",TNL!E14,"")</f>
        <v/>
      </c>
      <c r="D3" s="35" t="str">
        <f>IF(A3&lt;&gt;"",TNL!I13,"")</f>
        <v/>
      </c>
      <c r="E3" s="36" t="str">
        <f>IF(A3&lt;&gt;"",TNL!T13,"")</f>
        <v/>
      </c>
      <c r="G3" s="20">
        <v>2</v>
      </c>
      <c r="H3" s="20">
        <f>IF(TNL!X5&lt;&gt;"",G3,0)</f>
        <v>0</v>
      </c>
      <c r="I3" s="22" t="s">
        <v>55</v>
      </c>
      <c r="J3" s="23" t="s">
        <v>54</v>
      </c>
      <c r="K3" s="21" t="str">
        <f>IF(ABN!I7&lt;&gt;0,CONCATENATE("Reg.-Nr.: ",VLOOKUP(ABN!I7,ABN!B36:F55,5,FALSE)),"")</f>
        <v/>
      </c>
      <c r="L3" s="22" t="s">
        <v>57</v>
      </c>
      <c r="M3" s="23" t="str">
        <f>CONCATENATE("mindestens ",TEXT(TNL!AF4,"0")," Lerneinheiten")</f>
        <v>mindestens 4 Lerneinheiten</v>
      </c>
      <c r="N3" s="23" t="s">
        <v>29</v>
      </c>
      <c r="O3" s="37" t="s">
        <v>50</v>
      </c>
      <c r="P3" s="37" t="s">
        <v>104</v>
      </c>
      <c r="Q3" s="22" t="str">
        <f>IF(ABN!I1&lt;&gt;0,"Nur gültig mit aufgedruckter Rückseite!","")</f>
        <v/>
      </c>
      <c r="R3" s="22" t="str">
        <f>CONCATENATE("Die Ausbildung wurde unter der Lehrgangs-Nummer ",TNL!G6," registriert.")</f>
        <v>Die Ausbildung wurde unter der Lehrgangs-Nummer  registriert.</v>
      </c>
      <c r="S3" s="38" t="s">
        <v>4</v>
      </c>
    </row>
    <row r="4" spans="1:19" ht="20.100000000000001" customHeight="1">
      <c r="A4" s="28" t="str">
        <f>IF(B4&lt;&gt;"",3,"")</f>
        <v/>
      </c>
      <c r="B4" s="34" t="str">
        <f>IF(TNL!E15&lt;&gt;0,TNL!E15,"")</f>
        <v/>
      </c>
      <c r="C4" s="34" t="str">
        <f>IF(A4&lt;&gt;"",TNL!E16,"")</f>
        <v/>
      </c>
      <c r="D4" s="35" t="str">
        <f>IF(A4&lt;&gt;"",TNL!I15,"")</f>
        <v/>
      </c>
      <c r="E4" s="36" t="str">
        <f>IF(A4&lt;&gt;"",TNL!T15,"")</f>
        <v/>
      </c>
      <c r="G4" s="20">
        <v>3</v>
      </c>
      <c r="H4" s="20">
        <f>IF(TNL!X9&lt;&gt;"",G4,0)</f>
        <v>0</v>
      </c>
      <c r="I4" s="22" t="s">
        <v>20</v>
      </c>
      <c r="J4" s="23" t="s">
        <v>17</v>
      </c>
      <c r="K4" s="23" t="str">
        <f>IF(ABN!I7&lt;&gt;0,CONCATENATE("Reg.-Nr.: ",VLOOKUP(ABN!I7,ABN!B36:F55,5,FALSE)),"")</f>
        <v/>
      </c>
      <c r="L4" s="22" t="s">
        <v>21</v>
      </c>
      <c r="M4" s="23" t="str">
        <f>CONCATENATE("mindestens ",TEXT(TNL!AF5,"0")," Lerneinheiten")</f>
        <v>mindestens 24 Lerneinheiten</v>
      </c>
      <c r="N4" s="23" t="s">
        <v>29</v>
      </c>
      <c r="O4" s="37" t="s">
        <v>23</v>
      </c>
      <c r="P4" s="23"/>
      <c r="Q4" s="22"/>
      <c r="R4" s="22"/>
      <c r="S4" s="38" t="s">
        <v>4</v>
      </c>
    </row>
    <row r="5" spans="1:19" ht="20.100000000000001" customHeight="1">
      <c r="A5" s="28" t="str">
        <f>IF(B5&lt;&gt;"",4,"")</f>
        <v/>
      </c>
      <c r="B5" s="34" t="str">
        <f>IF(TNL!E17&lt;&gt;0,TNL!E17,"")</f>
        <v/>
      </c>
      <c r="C5" s="34" t="str">
        <f>IF(A5&lt;&gt;"",TNL!E18,"")</f>
        <v/>
      </c>
      <c r="D5" s="35" t="str">
        <f>IF(A5&lt;&gt;"",TNL!I17,"")</f>
        <v/>
      </c>
      <c r="E5" s="36" t="str">
        <f>IF(A5&lt;&gt;"",TNL!T17,"")</f>
        <v/>
      </c>
      <c r="G5" s="20">
        <v>4</v>
      </c>
      <c r="H5" s="20">
        <f>IF(TNL!X7&lt;&gt;"",G5,0)</f>
        <v>0</v>
      </c>
      <c r="I5" s="22" t="s">
        <v>15</v>
      </c>
      <c r="J5" s="23" t="s">
        <v>25</v>
      </c>
      <c r="K5" s="22" t="str">
        <f>IF(TNL!K7&lt;&gt;"",CONCATENATE("Dieser Nachweis ist gültig bis ",TEXT(TNL!AH6,"TT.MM.JJJJ")),"Dieser Nachweis ist unbegrenzt gültig!")</f>
        <v>Dieser Nachweis ist unbegrenzt gültig!</v>
      </c>
      <c r="L5" s="22" t="s">
        <v>26</v>
      </c>
      <c r="M5" s="23" t="str">
        <f>CONCATENATE("mindestens ",TEXT(TNL!AF6,"0")," Lerneinheiten")</f>
        <v>mindestens 10 Lerneinheiten</v>
      </c>
      <c r="N5" s="23" t="s">
        <v>27</v>
      </c>
      <c r="O5" s="37" t="s">
        <v>48</v>
      </c>
      <c r="P5" s="23"/>
      <c r="Q5" s="22"/>
      <c r="R5" s="22"/>
      <c r="S5" s="38" t="s">
        <v>49</v>
      </c>
    </row>
    <row r="6" spans="1:19" ht="20.100000000000001" customHeight="1">
      <c r="A6" s="28" t="str">
        <f>IF(B6&lt;&gt;"",5,"")</f>
        <v/>
      </c>
      <c r="B6" s="34" t="str">
        <f>IF(TNL!E19&lt;&gt;0,TNL!E19,"")</f>
        <v/>
      </c>
      <c r="C6" s="34" t="str">
        <f>IF(A6&lt;&gt;"",TNL!E20,"")</f>
        <v/>
      </c>
      <c r="D6" s="35" t="str">
        <f>IF(A6&lt;&gt;"",TNL!I19,"")</f>
        <v/>
      </c>
      <c r="E6" s="36" t="str">
        <f>IF(A6&lt;&gt;"",TNL!T19,"")</f>
        <v/>
      </c>
      <c r="L6" s="31">
        <v>365</v>
      </c>
      <c r="M6" s="31">
        <v>4</v>
      </c>
      <c r="N6" s="31">
        <f>L6*M6</f>
        <v>1460</v>
      </c>
      <c r="O6" s="44" t="s">
        <v>13</v>
      </c>
    </row>
    <row r="7" spans="1:19" ht="20.100000000000001" customHeight="1">
      <c r="A7" s="28" t="str">
        <f>IF(B7&lt;&gt;"",6,"")</f>
        <v/>
      </c>
      <c r="B7" s="34" t="str">
        <f>IF(TNL!E21&lt;&gt;0,TNL!E21,"")</f>
        <v/>
      </c>
      <c r="C7" s="34" t="str">
        <f>IF(A7&lt;&gt;"",TNL!E22,"")</f>
        <v/>
      </c>
      <c r="D7" s="35" t="str">
        <f>IF(A7&lt;&gt;"",TNL!I21,"")</f>
        <v/>
      </c>
      <c r="E7" s="36" t="str">
        <f>IF(A7&lt;&gt;"",TNL!T21,"")</f>
        <v/>
      </c>
      <c r="L7" s="44"/>
    </row>
    <row r="8" spans="1:19" ht="20.100000000000001" customHeight="1">
      <c r="A8" s="28" t="str">
        <f>IF(B8&lt;&gt;"",7,"")</f>
        <v/>
      </c>
      <c r="B8" s="34" t="str">
        <f>IF(TNL!E23&lt;&gt;0,TNL!E23,"")</f>
        <v/>
      </c>
      <c r="C8" s="34" t="str">
        <f>IF(A8&lt;&gt;"",TNL!E24,"")</f>
        <v/>
      </c>
      <c r="D8" s="35" t="str">
        <f>IF(A8&lt;&gt;"",TNL!I23,"")</f>
        <v/>
      </c>
      <c r="E8" s="36" t="str">
        <f>IF(A8&lt;&gt;"",TNL!T23,"")</f>
        <v/>
      </c>
    </row>
    <row r="9" spans="1:19" ht="20.100000000000001" customHeight="1">
      <c r="A9" s="28" t="str">
        <f>IF(B9&lt;&gt;"",8,"")</f>
        <v/>
      </c>
      <c r="B9" s="34" t="str">
        <f>IF(TNL!E25&lt;&gt;0,TNL!E25,"")</f>
        <v/>
      </c>
      <c r="C9" s="34" t="str">
        <f>IF(A9&lt;&gt;"",TNL!E26,"")</f>
        <v/>
      </c>
      <c r="D9" s="35" t="str">
        <f>IF(A9&lt;&gt;"",TNL!I25,"")</f>
        <v/>
      </c>
      <c r="E9" s="36" t="str">
        <f>IF(A9&lt;&gt;"",TNL!T25,"")</f>
        <v/>
      </c>
      <c r="L9" s="44" t="s">
        <v>19</v>
      </c>
      <c r="N9" s="44"/>
    </row>
    <row r="10" spans="1:19" ht="20.100000000000001" customHeight="1">
      <c r="A10" s="28" t="str">
        <f>IF(B10&lt;&gt;"",9,"")</f>
        <v/>
      </c>
      <c r="B10" s="34" t="str">
        <f>IF(TNL!E27&lt;&gt;0,TNL!E27,"")</f>
        <v/>
      </c>
      <c r="C10" s="34" t="str">
        <f>IF(A10&lt;&gt;"",TNL!E28,"")</f>
        <v/>
      </c>
      <c r="D10" s="35" t="str">
        <f>IF(A10&lt;&gt;"",TNL!I27,"")</f>
        <v/>
      </c>
      <c r="E10" s="36" t="str">
        <f>IF(A10&lt;&gt;"",TNL!T27,"")</f>
        <v/>
      </c>
      <c r="M10" s="44"/>
    </row>
    <row r="11" spans="1:19" ht="20.100000000000001" customHeight="1">
      <c r="A11" s="28" t="str">
        <f>IF(B11&lt;&gt;"",10,"")</f>
        <v/>
      </c>
      <c r="B11" s="34" t="str">
        <f>IF(TNL!E29&lt;&gt;0,TNL!E29,"")</f>
        <v/>
      </c>
      <c r="C11" s="34" t="str">
        <f>IF(A11&lt;&gt;"",TNL!E30,"")</f>
        <v/>
      </c>
      <c r="D11" s="35" t="str">
        <f>IF(A11&lt;&gt;"",TNL!I29,"")</f>
        <v/>
      </c>
      <c r="E11" s="36" t="str">
        <f>IF(A11&lt;&gt;"",TNL!T29,"")</f>
        <v/>
      </c>
      <c r="L11" s="44" t="s">
        <v>22</v>
      </c>
    </row>
    <row r="12" spans="1:19" ht="20.100000000000001" customHeight="1">
      <c r="A12" s="28" t="str">
        <f>IF(B12&lt;&gt;"",11,"")</f>
        <v/>
      </c>
      <c r="B12" s="34" t="str">
        <f>IF(TNL!E31&lt;&gt;0,TNL!E31,"")</f>
        <v/>
      </c>
      <c r="C12" s="34" t="str">
        <f>IF(A12&lt;&gt;"",TNL!E32,"")</f>
        <v/>
      </c>
      <c r="D12" s="35" t="str">
        <f>IF(A12&lt;&gt;"",TNL!I31,"")</f>
        <v/>
      </c>
      <c r="E12" s="36" t="str">
        <f>IF(A12&lt;&gt;"",TNL!T31,"")</f>
        <v/>
      </c>
    </row>
    <row r="13" spans="1:19" ht="20.100000000000001" customHeight="1">
      <c r="A13" s="28" t="str">
        <f>IF(B13&lt;&gt;"",12,"")</f>
        <v/>
      </c>
      <c r="B13" s="34" t="str">
        <f>IF(TNL!E33&lt;&gt;0,TNL!E33,"")</f>
        <v/>
      </c>
      <c r="C13" s="34" t="str">
        <f>IF(A13&lt;&gt;"",TNL!E34,"")</f>
        <v/>
      </c>
      <c r="D13" s="35" t="str">
        <f>IF(A13&lt;&gt;"",TNL!I33,"")</f>
        <v/>
      </c>
      <c r="E13" s="36" t="str">
        <f>IF(A13&lt;&gt;"",TNL!T33,"")</f>
        <v/>
      </c>
      <c r="K13" s="31" t="b">
        <f>IF(TNL!K7&lt;&gt;"",CONCATENATE("Reg.-Nr.: ",TEXT(Data!E2,"00")))</f>
        <v>0</v>
      </c>
    </row>
    <row r="14" spans="1:19" ht="20.100000000000001" customHeight="1">
      <c r="A14" s="28" t="str">
        <f>IF(B14&lt;&gt;"",13,"")</f>
        <v/>
      </c>
      <c r="B14" s="34" t="str">
        <f>IF(TNL!E35&lt;&gt;0,TNL!E35,"")</f>
        <v/>
      </c>
      <c r="C14" s="34" t="str">
        <f>IF(A14&lt;&gt;"",TNL!E36,"")</f>
        <v/>
      </c>
      <c r="D14" s="35" t="str">
        <f>IF(A14&lt;&gt;"",TNL!I35,"")</f>
        <v/>
      </c>
      <c r="E14" s="36" t="str">
        <f>IF(A14&lt;&gt;"",TNL!T35,"")</f>
        <v/>
      </c>
      <c r="L14" s="44"/>
      <c r="M14" s="1"/>
    </row>
    <row r="15" spans="1:19" ht="20.100000000000001" customHeight="1">
      <c r="A15" s="28" t="str">
        <f>IF(B15&lt;&gt;"",14,"")</f>
        <v/>
      </c>
      <c r="B15" s="34" t="str">
        <f>IF(TNL!E37&lt;&gt;0,TNL!E37,"")</f>
        <v/>
      </c>
      <c r="C15" s="34" t="str">
        <f>IF(A15&lt;&gt;"",TNL!E38,"")</f>
        <v/>
      </c>
      <c r="D15" s="35" t="str">
        <f>IF(A15&lt;&gt;"",TNL!I37,"")</f>
        <v/>
      </c>
      <c r="E15" s="36" t="str">
        <f>IF(A15&lt;&gt;"",TNL!T37,"")</f>
        <v/>
      </c>
    </row>
    <row r="16" spans="1:19" ht="20.100000000000001" customHeight="1">
      <c r="A16" s="28" t="str">
        <f>IF(B16&lt;&gt;"",15,"")</f>
        <v/>
      </c>
      <c r="B16" s="34" t="str">
        <f>IF(TNL!E39&lt;&gt;0,TNL!E39,"")</f>
        <v/>
      </c>
      <c r="C16" s="34" t="str">
        <f>IF(A16&lt;&gt;"",TNL!E40,"")</f>
        <v/>
      </c>
      <c r="D16" s="35" t="str">
        <f>IF(A16&lt;&gt;"",TNL!I39,"")</f>
        <v/>
      </c>
      <c r="E16" s="36" t="str">
        <f>IF(A16&lt;&gt;"",TNL!T39,"")</f>
        <v/>
      </c>
      <c r="M16" s="44"/>
      <c r="N16" s="31" t="str">
        <f>CONCATENATE("am ",TEXT(ABN!F23,"TT.MM.JJJJ")," durch eine Prüfung")</f>
        <v>am  durch eine Prüfung</v>
      </c>
    </row>
    <row r="17" spans="1:5" ht="20.100000000000001" customHeight="1">
      <c r="A17" s="28" t="str">
        <f>IF(B17&lt;&gt;"",16,"")</f>
        <v/>
      </c>
      <c r="B17" s="34" t="str">
        <f>IF(TNL!E41&lt;&gt;0,TNL!E41,"")</f>
        <v/>
      </c>
      <c r="C17" s="34" t="str">
        <f>IF(A17&lt;&gt;"",TNL!E42,"")</f>
        <v/>
      </c>
      <c r="D17" s="35" t="str">
        <f>IF(A17&lt;&gt;"",TNL!I41,"")</f>
        <v/>
      </c>
      <c r="E17" s="36" t="str">
        <f>IF(A17&lt;&gt;"",TNL!T41,"")</f>
        <v/>
      </c>
    </row>
    <row r="18" spans="1:5" ht="20.100000000000001" customHeight="1">
      <c r="A18" s="28" t="str">
        <f>IF(B18&lt;&gt;"",17,"")</f>
        <v/>
      </c>
      <c r="B18" s="34" t="str">
        <f>IF(TNL!E43&lt;&gt;0,TNL!E43,"")</f>
        <v/>
      </c>
      <c r="C18" s="34" t="str">
        <f>IF(A18&lt;&gt;"",TNL!E44,"")</f>
        <v/>
      </c>
      <c r="D18" s="35" t="str">
        <f>IF(A18&lt;&gt;"",TNL!I43,"")</f>
        <v/>
      </c>
      <c r="E18" s="36" t="str">
        <f>IF(A18&lt;&gt;"",TNL!T43,"")</f>
        <v/>
      </c>
    </row>
    <row r="19" spans="1:5" ht="20.100000000000001" customHeight="1">
      <c r="A19" s="28" t="str">
        <f>IF(B19&lt;&gt;"",18,"")</f>
        <v/>
      </c>
      <c r="B19" s="34" t="str">
        <f>IF(TNL!E45&lt;&gt;0,TNL!E45,"")</f>
        <v/>
      </c>
      <c r="C19" s="34" t="str">
        <f>IF(A19&lt;&gt;"",TNL!E46,"")</f>
        <v/>
      </c>
      <c r="D19" s="35" t="str">
        <f>IF(A19&lt;&gt;"",TNL!I45,"")</f>
        <v/>
      </c>
      <c r="E19" s="36" t="str">
        <f>IF(A19&lt;&gt;"",TNL!T45,"")</f>
        <v/>
      </c>
    </row>
    <row r="20" spans="1:5" ht="20.100000000000001" customHeight="1">
      <c r="A20" s="28" t="str">
        <f>IF(B20&lt;&gt;"",19,"")</f>
        <v/>
      </c>
      <c r="B20" s="34" t="str">
        <f>IF(TNL!E47&lt;&gt;0,TNL!E47,"")</f>
        <v/>
      </c>
      <c r="C20" s="34" t="str">
        <f>IF(A20&lt;&gt;"",TNL!E48,"")</f>
        <v/>
      </c>
      <c r="D20" s="35" t="str">
        <f>IF(A20&lt;&gt;"",TNL!I47,"")</f>
        <v/>
      </c>
      <c r="E20" s="36" t="str">
        <f>IF(A20&lt;&gt;"",TNL!T47,"")</f>
        <v/>
      </c>
    </row>
    <row r="21" spans="1:5" ht="20.100000000000001" customHeight="1">
      <c r="A21" s="28" t="str">
        <f>IF(B21&lt;&gt;"",20,"")</f>
        <v/>
      </c>
      <c r="B21" s="34" t="str">
        <f>IF(TNL!E49&lt;&gt;0,TNL!E49,"")</f>
        <v/>
      </c>
      <c r="C21" s="34" t="str">
        <f>IF(A21&lt;&gt;"",TNL!E50,"")</f>
        <v/>
      </c>
      <c r="D21" s="35" t="str">
        <f>IF(A21&lt;&gt;"",TNL!I49,"")</f>
        <v/>
      </c>
      <c r="E21" s="36" t="str">
        <f>IF(A21&lt;&gt;"",TNL!T49,"")</f>
        <v/>
      </c>
    </row>
  </sheetData>
  <sheetProtection password="C703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TNL</vt:lpstr>
      <vt:lpstr>ABN</vt:lpstr>
      <vt:lpstr>RS LK</vt:lpstr>
      <vt:lpstr>RS AK</vt:lpstr>
      <vt:lpstr>Data</vt:lpstr>
      <vt:lpstr>ABN!Druckbereich</vt:lpstr>
      <vt:lpstr>'RS AK'!Druckbereich</vt:lpstr>
      <vt:lpstr>'RS LK'!Druckbereich</vt:lpstr>
      <vt:lpstr>TNL!Druckbereich</vt:lpstr>
      <vt:lpstr>TNL!Drucktitel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DLRGDLR-IMP5N70</dc:creator>
  <cp:lastModifiedBy>RA_JuF_2017</cp:lastModifiedBy>
  <cp:lastPrinted>2017-04-23T10:28:39Z</cp:lastPrinted>
  <dcterms:created xsi:type="dcterms:W3CDTF">2008-08-25T06:22:29Z</dcterms:created>
  <dcterms:modified xsi:type="dcterms:W3CDTF">2017-05-17T05:24:58Z</dcterms:modified>
</cp:coreProperties>
</file>